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1"/>
  </bookViews>
  <sheets>
    <sheet name="2556" sheetId="1" r:id="rId1"/>
    <sheet name="2558" sheetId="2" r:id="rId2"/>
  </sheets>
  <definedNames>
    <definedName name="_xlnm.Print_Area" localSheetId="0">'2556'!$A$1:$E$188</definedName>
    <definedName name="_xlnm.Print_Area" localSheetId="1">'2558'!$A$1:$F$147</definedName>
  </definedNames>
  <calcPr fullCalcOnLoad="1"/>
</workbook>
</file>

<file path=xl/comments1.xml><?xml version="1.0" encoding="utf-8"?>
<comments xmlns="http://schemas.openxmlformats.org/spreadsheetml/2006/main">
  <authors>
    <author>com1</author>
  </authors>
  <commentList>
    <comment ref="C150" authorId="0">
      <text>
        <r>
          <rPr>
            <b/>
            <sz val="8"/>
            <rFont val="Tahoma"/>
            <family val="2"/>
          </rPr>
          <t>ตัดทั้งจำนวน รับ-จ่ายเท่ากัน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<sst xmlns="http://schemas.openxmlformats.org/spreadsheetml/2006/main" count="286" uniqueCount="101">
  <si>
    <t>องค์การบริหารส่วนตำบลขุนพิทักษ์  อำเภอดำเนินสะดวก  จังหวัดราชบุรี</t>
  </si>
  <si>
    <t>+</t>
  </si>
  <si>
    <t>สูง</t>
  </si>
  <si>
    <t>ประมาณการ</t>
  </si>
  <si>
    <t>รายรับจริง</t>
  </si>
  <si>
    <t>-</t>
  </si>
  <si>
    <t>ต่ำ</t>
  </si>
  <si>
    <t>รายรับ</t>
  </si>
  <si>
    <t>รายรับ ก.หมวดภาษีอากร</t>
  </si>
  <si>
    <t xml:space="preserve">      1.หมวดภาษีอากร</t>
  </si>
  <si>
    <t>1.1 ภาษีโรงเรือนและที่ดิน</t>
  </si>
  <si>
    <t>1.2 ภาษีบำรุงท้องที่</t>
  </si>
  <si>
    <t>1.3 ภาษีป้าย</t>
  </si>
  <si>
    <t>1.4 ภาษีสุรา</t>
  </si>
  <si>
    <t>1.5 ภาษีสรรพสามิต</t>
  </si>
  <si>
    <t>1.6 ภาษีมูลค่าเพิ่ม</t>
  </si>
  <si>
    <t>1.7 ภาษีธุรกิจเฉพาะ</t>
  </si>
  <si>
    <t xml:space="preserve">      1.8 ภาษีและค่าธรรมเนียมรถยนต์และล้อเลื่อน</t>
  </si>
  <si>
    <t>1.9 อากรฆ่าสัตว์</t>
  </si>
  <si>
    <t xml:space="preserve">      1.10 ค่าภาคหลวงแร่</t>
  </si>
  <si>
    <t xml:space="preserve">      1.11ค่าภาคหลวงปิโตรเลียม</t>
  </si>
  <si>
    <t xml:space="preserve">      1.12 ค่าธรรมเนียมจดทะเบียนสิทธิและนิติกรรมที่ดิน</t>
  </si>
  <si>
    <t>รวม</t>
  </si>
  <si>
    <t xml:space="preserve">1.2 ค่าปรับผิดสัญญา </t>
  </si>
  <si>
    <t>1.3 ค่าธรรมเนียมใบอนุญาตประกอบกิจการที่เป็น</t>
  </si>
  <si>
    <t>อันตรายต่อสุขภาพ</t>
  </si>
  <si>
    <t>1.4 ค่าธรรมเนียมการพนัน</t>
  </si>
  <si>
    <t>1.5 ค่าธรรมเนียมเก็บและขนขยะ</t>
  </si>
  <si>
    <t xml:space="preserve">        ข.รายได้ที่มิใช่ภาษีอากร</t>
  </si>
  <si>
    <t xml:space="preserve">      1.1 ค่าปรับผู้กระทำผิดกฎหมายจราจรทางบก</t>
  </si>
  <si>
    <t>2.หมวดรายได้จากทรัพย์สิน</t>
  </si>
  <si>
    <t>2.1 ค่าดอกเบี้ยเงินฝากธนาคาร</t>
  </si>
  <si>
    <t>3. หมวดรายได้เบ็ดเตล็ด</t>
  </si>
  <si>
    <t>3.1 ค่าขายแบบ</t>
  </si>
  <si>
    <t xml:space="preserve">3.2 รายได้เบ็ดเตล็ดอื่นๆ </t>
  </si>
  <si>
    <t>รายจ่าย ก.รายจ่ายงบกลาง</t>
  </si>
  <si>
    <t xml:space="preserve">     1. งบกลาง</t>
  </si>
  <si>
    <t xml:space="preserve">        รายจ่ายประจำ</t>
  </si>
  <si>
    <t xml:space="preserve">     1.หมวดเงินเดือนและค่าจ้างประจำ</t>
  </si>
  <si>
    <t>รายการ</t>
  </si>
  <si>
    <t xml:space="preserve">     ค.เงินช่วยเหลือ</t>
  </si>
  <si>
    <t xml:space="preserve">        หมวดเงินอุดหนุน</t>
  </si>
  <si>
    <t xml:space="preserve">     1.เงินอุดหนุนทั่วไป</t>
  </si>
  <si>
    <t xml:space="preserve">     2.เงินอุดหนุนเฉพาะกิจ</t>
  </si>
  <si>
    <t xml:space="preserve">     3.เงินอุดหนุนทั่วไประบุวัตถุประสงค์</t>
  </si>
  <si>
    <t>รวมรายได้ทั้งสิ้น</t>
  </si>
  <si>
    <t xml:space="preserve">       เงินอื่นๆ</t>
  </si>
  <si>
    <t xml:space="preserve">     2.หมวดค่าจ้างชั่วคราว</t>
  </si>
  <si>
    <t xml:space="preserve">     3.หมวดค่าตอบแทนใช้สอยและวัสดุ</t>
  </si>
  <si>
    <t xml:space="preserve">     4.หมวดค่าสาธารณูปโภค</t>
  </si>
  <si>
    <t xml:space="preserve">     5.หมวดเงินอุดหนุน</t>
  </si>
  <si>
    <t xml:space="preserve">     6.หมวดรายจ่ายอื่น</t>
  </si>
  <si>
    <t xml:space="preserve">     7.หมวดค่าครุภัณฑ์ที่ดินและสิ่งก่อสร้าง</t>
  </si>
  <si>
    <t xml:space="preserve">      1.หมวดค่าปรับ ค่าธรรมเนียมและใบอนุญาต</t>
  </si>
  <si>
    <t xml:space="preserve">     รวมรายจ่ายตามประมาณการรายจ่ายทั้งสิ้น</t>
  </si>
  <si>
    <t xml:space="preserve">     รวมรายจ่ายทั้งสิ้น</t>
  </si>
  <si>
    <t xml:space="preserve">     รายจ่ายที่จ่ายจากเงินอุดหนุนเฉพาะกิจ</t>
  </si>
  <si>
    <t>รายจ่ายจริง</t>
  </si>
  <si>
    <t>รายจ่าย</t>
  </si>
  <si>
    <t>3.3 ค่าตอบแทนในระบบบริการการแพทย์ฉุกเฉิน</t>
  </si>
  <si>
    <t xml:space="preserve">     4.เงินอุดหนุนจาก อปท. เพื่อจัดแข่งขันกีฬา</t>
  </si>
  <si>
    <t xml:space="preserve">         นายกองค์การบริหารส่วนตำบลขุนพิทักษ์ </t>
  </si>
  <si>
    <t xml:space="preserve">           ข.รายจ่ายตามงบประมาณ</t>
  </si>
  <si>
    <t>ตั้งแต่วันที่  1  ตุลาคม 2555  ถึงวันที่  30  กันยายน  2556</t>
  </si>
  <si>
    <t>1.6 ค่าธรรมเนียมใบอนุญาตเก็บและขนขยะ</t>
  </si>
  <si>
    <t>1.7 ค่าธรรมเนียมค้าหรือครอบครองเพื่อการค้า</t>
  </si>
  <si>
    <t>1.8 ค่าธรรมเนียมใบอนุญาตควบคุมอาคาร</t>
  </si>
  <si>
    <t>รายละเอียดงบรายรับ - รายจ่าย  ประจำปีงบประมาณ  2556</t>
  </si>
  <si>
    <t xml:space="preserve">     1. เงินสำรองรายรับ</t>
  </si>
  <si>
    <t xml:space="preserve">                                                                                                           </t>
  </si>
  <si>
    <t>ผู้อำนวยการกองคลัง              ปลัดองค์การบริหารส่วนตำบล           นายกองค์การบริหารส่วนตำบลขุนพิทักษ์</t>
  </si>
  <si>
    <t xml:space="preserve">                            ผู้จัดทำ                                         ตรวจ                                                         ทราบ</t>
  </si>
  <si>
    <t xml:space="preserve">                            (นางจรรญา  พินพิสิทธิ์)                  (นางสาวณัฐพร   นุยา)                       (นายธำรงค์  พูลทองดีวัฒนา)                 </t>
  </si>
  <si>
    <t>เทศบาลตำบลบางกระบือ  อำเภอบางคนที  จังหวัดสมุทรสงคราม</t>
  </si>
  <si>
    <t>รายละเอียดงบรายรับ - รายจ่าย  ประจำปีงบประมาณ  2558</t>
  </si>
  <si>
    <t>ตั้งแต่วันที่  1  ตุลาคม 2557  ถึงวันที่  30  กันยายน  2558</t>
  </si>
  <si>
    <t xml:space="preserve">     1.8 ภาษีและค่าธรรมเนียมรถยนต์และล้อเลื่อน</t>
  </si>
  <si>
    <t xml:space="preserve">     ข.รายได้ที่มิใช่ภาษีอากร</t>
  </si>
  <si>
    <t xml:space="preserve">     1.หมวดค่าปรับ ค่าธรรมเนียมและใบอนุญาต</t>
  </si>
  <si>
    <t>1.4 รายรับในการออกหนังสือรับรองการแจ้งสถานที่</t>
  </si>
  <si>
    <t>จำหน่าย หรือสะสมอาหาร</t>
  </si>
  <si>
    <t>1.6 ค่าใบอนุญาตจัดตั้งสถานที่จำหน่ายหรือสะสมอาหาร</t>
  </si>
  <si>
    <t>1.7 ค่าใบอนุญาตเกี่ยวกับการโฆษณาโดยใช้เครื่องขยายเสียง</t>
  </si>
  <si>
    <t>1.8 ค่าธรรมเนียมใบอนุญาตและค่าปรับอื่นๆ</t>
  </si>
  <si>
    <t>2.2 รายได้จากทรัพย์สินอื่นๆ</t>
  </si>
  <si>
    <t>3.หมวดรายได้จากสาธารณูปโภคและการพาณิชย์</t>
  </si>
  <si>
    <t>3.1 เงินช่วยเหลือจากการประปา</t>
  </si>
  <si>
    <t>4. หมวดรายได้เบ็ดเตล็ด</t>
  </si>
  <si>
    <t>4.1 ค่าขายแบบ</t>
  </si>
  <si>
    <t xml:space="preserve">4.2 รายได้เบ็ดเตล็ดอื่นๆ </t>
  </si>
  <si>
    <t xml:space="preserve">     1.9 ค่าภาคหลวงแร่</t>
  </si>
  <si>
    <t xml:space="preserve">     1.10 ค่าภาคหลวงปิโตรเลียม</t>
  </si>
  <si>
    <t xml:space="preserve">     1.11 ค่าธรรมเนียมจดทะเบียนสิทธิและนิติกรรมที่ดิน</t>
  </si>
  <si>
    <t>เบี้ยผู้สูงอายุ / เบี้ยผู้พิการ / อสม.</t>
  </si>
  <si>
    <t>ลาดยาง ม.5 / ถนน ม.1</t>
  </si>
  <si>
    <t xml:space="preserve">     6.หมวดค่าครุภัณฑ์ที่ดินและสิ่งก่อสร้าง</t>
  </si>
  <si>
    <t xml:space="preserve">     รายจ่ายที่จ่ายจากเงินอุดหนุนทั่วไป</t>
  </si>
  <si>
    <t xml:space="preserve">         (นางทรรศมน  สระสำลี)                         (นายอำนาจ   วีระสวัสดิ์)                      (นายสมจิตต์  ลัดดาวัลย์)</t>
  </si>
  <si>
    <t xml:space="preserve">      2.รายได้จากทรัพย์สิน</t>
  </si>
  <si>
    <t xml:space="preserve">      2.1  ค่าเช่าหรือบริการสถานที่ </t>
  </si>
  <si>
    <t xml:space="preserve">           ผู้อำนวยการกองคลัง                           ปลัดเทศบาลตำบลบางกระบือ               นายกเทศมนตรีตำบลบางกระบือ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</si>
</sst>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Cordia New"/>
      <family val="2"/>
    </font>
    <font>
      <b/>
      <sz val="14"/>
      <color indexed="10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 horizontal="center"/>
    </xf>
    <xf numFmtId="43" fontId="1" fillId="0" borderId="10" xfId="36" applyFont="1" applyBorder="1" applyAlignment="1">
      <alignment/>
    </xf>
    <xf numFmtId="43" fontId="1" fillId="0" borderId="11" xfId="36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36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43" fontId="1" fillId="0" borderId="12" xfId="36" applyFont="1" applyBorder="1" applyAlignment="1">
      <alignment/>
    </xf>
    <xf numFmtId="0" fontId="0" fillId="0" borderId="0" xfId="0" applyBorder="1" applyAlignment="1">
      <alignment/>
    </xf>
    <xf numFmtId="43" fontId="1" fillId="0" borderId="0" xfId="36" applyFont="1" applyBorder="1" applyAlignment="1">
      <alignment horizontal="center"/>
    </xf>
    <xf numFmtId="43" fontId="1" fillId="0" borderId="0" xfId="36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5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43" fontId="1" fillId="0" borderId="16" xfId="36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43" fontId="1" fillId="0" borderId="17" xfId="36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" fillId="0" borderId="15" xfId="36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3" fontId="1" fillId="0" borderId="14" xfId="36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9" xfId="36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11" xfId="36" applyBorder="1" applyAlignment="1">
      <alignment horizontal="center"/>
    </xf>
    <xf numFmtId="43" fontId="0" fillId="0" borderId="17" xfId="36" applyBorder="1" applyAlignment="1">
      <alignment/>
    </xf>
    <xf numFmtId="43" fontId="0" fillId="0" borderId="20" xfId="36" applyBorder="1" applyAlignment="1">
      <alignment horizontal="center"/>
    </xf>
    <xf numFmtId="43" fontId="0" fillId="0" borderId="12" xfId="36" applyBorder="1" applyAlignment="1">
      <alignment horizontal="center"/>
    </xf>
    <xf numFmtId="43" fontId="0" fillId="0" borderId="0" xfId="36" applyBorder="1" applyAlignment="1">
      <alignment horizontal="center"/>
    </xf>
    <xf numFmtId="43" fontId="0" fillId="0" borderId="21" xfId="36" applyBorder="1" applyAlignment="1">
      <alignment horizontal="center"/>
    </xf>
    <xf numFmtId="43" fontId="0" fillId="0" borderId="14" xfId="36" applyFont="1" applyBorder="1" applyAlignment="1">
      <alignment horizontal="center"/>
    </xf>
    <xf numFmtId="43" fontId="0" fillId="0" borderId="22" xfId="36" applyBorder="1" applyAlignment="1">
      <alignment/>
    </xf>
    <xf numFmtId="43" fontId="0" fillId="0" borderId="23" xfId="36" applyBorder="1" applyAlignment="1">
      <alignment horizontal="center"/>
    </xf>
    <xf numFmtId="43" fontId="0" fillId="0" borderId="10" xfId="36" applyBorder="1" applyAlignment="1">
      <alignment/>
    </xf>
    <xf numFmtId="43" fontId="0" fillId="0" borderId="11" xfId="36" applyBorder="1" applyAlignment="1">
      <alignment/>
    </xf>
    <xf numFmtId="43" fontId="0" fillId="0" borderId="16" xfId="36" applyBorder="1" applyAlignment="1">
      <alignment/>
    </xf>
    <xf numFmtId="43" fontId="0" fillId="0" borderId="12" xfId="36" applyBorder="1" applyAlignment="1">
      <alignment/>
    </xf>
    <xf numFmtId="43" fontId="0" fillId="0" borderId="16" xfId="36" applyFont="1" applyBorder="1" applyAlignment="1">
      <alignment horizontal="center"/>
    </xf>
    <xf numFmtId="43" fontId="0" fillId="0" borderId="13" xfId="36" applyBorder="1" applyAlignment="1">
      <alignment/>
    </xf>
    <xf numFmtId="43" fontId="0" fillId="0" borderId="14" xfId="36" applyBorder="1" applyAlignment="1">
      <alignment/>
    </xf>
    <xf numFmtId="43" fontId="0" fillId="0" borderId="0" xfId="36" applyBorder="1" applyAlignment="1">
      <alignment/>
    </xf>
    <xf numFmtId="43" fontId="0" fillId="0" borderId="21" xfId="36" applyBorder="1" applyAlignment="1">
      <alignment/>
    </xf>
    <xf numFmtId="43" fontId="0" fillId="0" borderId="12" xfId="36" applyFont="1" applyBorder="1" applyAlignment="1">
      <alignment horizontal="center"/>
    </xf>
    <xf numFmtId="43" fontId="0" fillId="0" borderId="16" xfId="36" applyFont="1" applyBorder="1" applyAlignment="1">
      <alignment/>
    </xf>
    <xf numFmtId="43" fontId="0" fillId="0" borderId="12" xfId="36" applyFont="1" applyBorder="1" applyAlignment="1">
      <alignment/>
    </xf>
    <xf numFmtId="43" fontId="0" fillId="0" borderId="24" xfId="36" applyBorder="1" applyAlignment="1">
      <alignment/>
    </xf>
    <xf numFmtId="43" fontId="0" fillId="0" borderId="25" xfId="36" applyBorder="1" applyAlignment="1">
      <alignment/>
    </xf>
    <xf numFmtId="43" fontId="0" fillId="0" borderId="0" xfId="36" applyFont="1" applyBorder="1" applyAlignment="1">
      <alignment horizontal="center"/>
    </xf>
    <xf numFmtId="43" fontId="0" fillId="0" borderId="0" xfId="36" applyAlignment="1">
      <alignment/>
    </xf>
    <xf numFmtId="0" fontId="0" fillId="0" borderId="0" xfId="0" applyFont="1" applyAlignment="1">
      <alignment/>
    </xf>
    <xf numFmtId="43" fontId="0" fillId="0" borderId="16" xfId="36" applyFont="1" applyBorder="1" applyAlignment="1">
      <alignment horizontal="center"/>
    </xf>
    <xf numFmtId="43" fontId="0" fillId="0" borderId="12" xfId="36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3" fontId="0" fillId="0" borderId="12" xfId="36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indent="2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indent="2"/>
    </xf>
    <xf numFmtId="0" fontId="1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3" fontId="5" fillId="0" borderId="11" xfId="36" applyFont="1" applyBorder="1" applyAlignment="1">
      <alignment horizontal="center"/>
    </xf>
    <xf numFmtId="43" fontId="5" fillId="0" borderId="17" xfId="36" applyFont="1" applyBorder="1" applyAlignment="1">
      <alignment/>
    </xf>
    <xf numFmtId="0" fontId="5" fillId="0" borderId="11" xfId="0" applyFont="1" applyBorder="1" applyAlignment="1">
      <alignment horizontal="center"/>
    </xf>
    <xf numFmtId="43" fontId="5" fillId="0" borderId="20" xfId="36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43" fontId="5" fillId="0" borderId="0" xfId="36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4" xfId="36" applyFont="1" applyBorder="1" applyAlignment="1">
      <alignment horizontal="center"/>
    </xf>
    <xf numFmtId="43" fontId="5" fillId="0" borderId="22" xfId="36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23" xfId="36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10" xfId="36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6" applyFont="1" applyBorder="1" applyAlignment="1">
      <alignment/>
    </xf>
    <xf numFmtId="43" fontId="5" fillId="0" borderId="16" xfId="36" applyFont="1" applyBorder="1" applyAlignment="1">
      <alignment/>
    </xf>
    <xf numFmtId="0" fontId="5" fillId="0" borderId="12" xfId="0" applyFont="1" applyBorder="1" applyAlignment="1">
      <alignment/>
    </xf>
    <xf numFmtId="43" fontId="5" fillId="0" borderId="12" xfId="36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indent="2"/>
    </xf>
    <xf numFmtId="43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3" fontId="5" fillId="0" borderId="16" xfId="36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3" fontId="5" fillId="0" borderId="13" xfId="36" applyFont="1" applyBorder="1" applyAlignment="1">
      <alignment/>
    </xf>
    <xf numFmtId="43" fontId="5" fillId="0" borderId="14" xfId="36" applyFont="1" applyBorder="1" applyAlignment="1">
      <alignment/>
    </xf>
    <xf numFmtId="43" fontId="4" fillId="0" borderId="11" xfId="36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7" xfId="36" applyFont="1" applyBorder="1" applyAlignment="1">
      <alignment/>
    </xf>
    <xf numFmtId="0" fontId="4" fillId="0" borderId="10" xfId="0" applyFont="1" applyBorder="1" applyAlignment="1">
      <alignment horizontal="center"/>
    </xf>
    <xf numFmtId="43" fontId="4" fillId="0" borderId="11" xfId="36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5" fillId="0" borderId="0" xfId="36" applyFont="1" applyBorder="1" applyAlignment="1">
      <alignment/>
    </xf>
    <xf numFmtId="43" fontId="5" fillId="0" borderId="21" xfId="36" applyFont="1" applyBorder="1" applyAlignment="1">
      <alignment/>
    </xf>
    <xf numFmtId="0" fontId="5" fillId="0" borderId="12" xfId="0" applyFont="1" applyBorder="1" applyAlignment="1">
      <alignment horizontal="left" indent="2"/>
    </xf>
    <xf numFmtId="0" fontId="5" fillId="0" borderId="16" xfId="0" applyFont="1" applyBorder="1" applyAlignment="1">
      <alignment horizontal="left" indent="2"/>
    </xf>
    <xf numFmtId="43" fontId="4" fillId="0" borderId="15" xfId="36" applyFont="1" applyBorder="1" applyAlignment="1">
      <alignment/>
    </xf>
    <xf numFmtId="43" fontId="4" fillId="0" borderId="15" xfId="36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36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10" xfId="36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6" xfId="36" applyFont="1" applyBorder="1" applyAlignment="1">
      <alignment/>
    </xf>
    <xf numFmtId="43" fontId="4" fillId="0" borderId="12" xfId="36" applyFont="1" applyBorder="1" applyAlignment="1">
      <alignment/>
    </xf>
    <xf numFmtId="43" fontId="5" fillId="0" borderId="24" xfId="36" applyFont="1" applyBorder="1" applyAlignment="1">
      <alignment/>
    </xf>
    <xf numFmtId="43" fontId="5" fillId="0" borderId="25" xfId="36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36" applyFont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3" fontId="4" fillId="0" borderId="19" xfId="36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20" xfId="36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2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21" xfId="36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14" xfId="36" applyFont="1" applyBorder="1" applyAlignment="1">
      <alignment horizontal="center"/>
    </xf>
    <xf numFmtId="43" fontId="4" fillId="0" borderId="22" xfId="36" applyFont="1" applyBorder="1" applyAlignment="1">
      <alignment/>
    </xf>
    <xf numFmtId="0" fontId="4" fillId="0" borderId="14" xfId="0" applyFont="1" applyBorder="1" applyAlignment="1">
      <alignment horizontal="center"/>
    </xf>
    <xf numFmtId="43" fontId="4" fillId="0" borderId="23" xfId="36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9" fillId="0" borderId="0" xfId="0" applyFont="1" applyAlignment="1">
      <alignment/>
    </xf>
    <xf numFmtId="43" fontId="4" fillId="0" borderId="16" xfId="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189"/>
  <sheetViews>
    <sheetView zoomScalePageLayoutView="0" workbookViewId="0" topLeftCell="A28">
      <selection activeCell="C88" sqref="C88"/>
    </sheetView>
  </sheetViews>
  <sheetFormatPr defaultColWidth="9.140625" defaultRowHeight="12.75"/>
  <cols>
    <col min="1" max="1" width="44.140625" style="0" customWidth="1"/>
    <col min="2" max="2" width="14.421875" style="69" customWidth="1"/>
    <col min="3" max="3" width="16.140625" style="69" customWidth="1"/>
    <col min="4" max="4" width="6.140625" style="0" customWidth="1"/>
    <col min="5" max="5" width="16.421875" style="69" customWidth="1"/>
    <col min="7" max="7" width="14.00390625" style="0" bestFit="1" customWidth="1"/>
  </cols>
  <sheetData>
    <row r="1" spans="1:5" ht="12.75">
      <c r="A1" s="172" t="s">
        <v>0</v>
      </c>
      <c r="B1" s="172"/>
      <c r="C1" s="172"/>
      <c r="D1" s="172"/>
      <c r="E1" s="172"/>
    </row>
    <row r="2" ht="12.75"/>
    <row r="3" spans="1:5" ht="12.75">
      <c r="A3" s="172" t="s">
        <v>67</v>
      </c>
      <c r="B3" s="172"/>
      <c r="C3" s="172"/>
      <c r="D3" s="172"/>
      <c r="E3" s="172"/>
    </row>
    <row r="4" ht="12.75"/>
    <row r="5" spans="1:5" ht="12.75">
      <c r="A5" s="172" t="s">
        <v>63</v>
      </c>
      <c r="B5" s="172"/>
      <c r="C5" s="172"/>
      <c r="D5" s="172"/>
      <c r="E5" s="172"/>
    </row>
    <row r="6" ht="12.75"/>
    <row r="7" spans="1:5" ht="12.75">
      <c r="A7" s="1"/>
      <c r="B7" s="45"/>
      <c r="C7" s="46"/>
      <c r="D7" s="2" t="s">
        <v>1</v>
      </c>
      <c r="E7" s="47" t="s">
        <v>2</v>
      </c>
    </row>
    <row r="8" spans="1:5" ht="12.75">
      <c r="A8" s="27" t="s">
        <v>39</v>
      </c>
      <c r="B8" s="48" t="s">
        <v>3</v>
      </c>
      <c r="C8" s="49" t="s">
        <v>4</v>
      </c>
      <c r="D8" s="3"/>
      <c r="E8" s="50"/>
    </row>
    <row r="9" spans="1:5" ht="12.75">
      <c r="A9" s="4"/>
      <c r="B9" s="51" t="s">
        <v>7</v>
      </c>
      <c r="C9" s="52"/>
      <c r="D9" s="5" t="s">
        <v>5</v>
      </c>
      <c r="E9" s="53" t="s">
        <v>6</v>
      </c>
    </row>
    <row r="10" spans="1:5" ht="12.75">
      <c r="A10" s="75"/>
      <c r="B10" s="54"/>
      <c r="C10" s="54"/>
      <c r="D10" s="6"/>
      <c r="E10" s="55"/>
    </row>
    <row r="11" spans="1:5" ht="12.75">
      <c r="A11" s="75" t="s">
        <v>8</v>
      </c>
      <c r="B11" s="56"/>
      <c r="C11" s="56"/>
      <c r="D11" s="7"/>
      <c r="E11" s="57"/>
    </row>
    <row r="12" spans="1:6" ht="12.75">
      <c r="A12" s="75" t="s">
        <v>9</v>
      </c>
      <c r="B12" s="56"/>
      <c r="C12" s="56"/>
      <c r="D12" s="3"/>
      <c r="E12" s="57"/>
      <c r="F12" s="8"/>
    </row>
    <row r="13" spans="1:6" ht="12.75">
      <c r="A13" s="76" t="s">
        <v>10</v>
      </c>
      <c r="B13" s="56">
        <v>68000</v>
      </c>
      <c r="C13" s="56">
        <f>65512+3738</f>
        <v>69250</v>
      </c>
      <c r="D13" s="9" t="s">
        <v>1</v>
      </c>
      <c r="E13" s="57">
        <f>+C13-B13</f>
        <v>1250</v>
      </c>
      <c r="F13" s="8"/>
    </row>
    <row r="14" spans="1:7" ht="12.75">
      <c r="A14" s="76" t="s">
        <v>11</v>
      </c>
      <c r="B14" s="56">
        <v>84700</v>
      </c>
      <c r="C14" s="56">
        <f>69717.26+13440.78</f>
        <v>83158.04</v>
      </c>
      <c r="D14" s="15" t="s">
        <v>5</v>
      </c>
      <c r="E14" s="57">
        <f>+B14-C14</f>
        <v>1541.9600000000064</v>
      </c>
      <c r="F14" s="8"/>
      <c r="G14" s="8"/>
    </row>
    <row r="15" spans="1:5" ht="12.75">
      <c r="A15" s="76" t="s">
        <v>12</v>
      </c>
      <c r="B15" s="58">
        <v>4000</v>
      </c>
      <c r="C15" s="58">
        <f>41779+200</f>
        <v>41979</v>
      </c>
      <c r="D15" s="9" t="s">
        <v>1</v>
      </c>
      <c r="E15" s="57">
        <f>+C15-B15</f>
        <v>37979</v>
      </c>
    </row>
    <row r="16" spans="1:6" ht="12.75">
      <c r="A16" s="76" t="s">
        <v>13</v>
      </c>
      <c r="B16" s="58">
        <v>1000000</v>
      </c>
      <c r="C16" s="58">
        <v>1217097.17</v>
      </c>
      <c r="D16" s="9" t="s">
        <v>1</v>
      </c>
      <c r="E16" s="57">
        <f>+C16-B16</f>
        <v>217097.16999999993</v>
      </c>
      <c r="F16" s="8"/>
    </row>
    <row r="17" spans="1:5" ht="12.75">
      <c r="A17" s="76" t="s">
        <v>14</v>
      </c>
      <c r="B17" s="58">
        <v>2700000</v>
      </c>
      <c r="C17" s="58">
        <v>2661334.89</v>
      </c>
      <c r="D17" s="15" t="s">
        <v>5</v>
      </c>
      <c r="E17" s="57">
        <f>+B17-C17</f>
        <v>38665.10999999987</v>
      </c>
    </row>
    <row r="18" spans="1:6" ht="12.75">
      <c r="A18" s="76" t="s">
        <v>15</v>
      </c>
      <c r="B18" s="58">
        <v>8000000</v>
      </c>
      <c r="C18" s="58">
        <v>11752396.17</v>
      </c>
      <c r="D18" s="9" t="s">
        <v>1</v>
      </c>
      <c r="E18" s="57">
        <f>+C18-B18</f>
        <v>3752396.17</v>
      </c>
      <c r="F18" s="8"/>
    </row>
    <row r="19" spans="1:6" ht="12.75">
      <c r="A19" s="76" t="s">
        <v>16</v>
      </c>
      <c r="B19" s="58">
        <v>130000</v>
      </c>
      <c r="C19" s="58">
        <v>96529.43</v>
      </c>
      <c r="D19" s="15" t="s">
        <v>5</v>
      </c>
      <c r="E19" s="57">
        <f>+B19-C19</f>
        <v>33470.57000000001</v>
      </c>
      <c r="F19" s="8"/>
    </row>
    <row r="20" spans="1:6" ht="12.75">
      <c r="A20" s="77" t="s">
        <v>17</v>
      </c>
      <c r="B20" s="58">
        <v>0</v>
      </c>
      <c r="C20" s="58">
        <v>0</v>
      </c>
      <c r="D20" s="9"/>
      <c r="E20" s="57">
        <f>+B20</f>
        <v>0</v>
      </c>
      <c r="F20" s="8"/>
    </row>
    <row r="21" spans="1:5" ht="12.75">
      <c r="A21" s="78" t="s">
        <v>18</v>
      </c>
      <c r="B21" s="56">
        <v>0</v>
      </c>
      <c r="C21" s="56">
        <v>0</v>
      </c>
      <c r="D21" s="9"/>
      <c r="E21" s="57">
        <f>+B21</f>
        <v>0</v>
      </c>
    </row>
    <row r="22" spans="1:5" ht="12.75">
      <c r="A22" s="79" t="s">
        <v>19</v>
      </c>
      <c r="B22" s="56">
        <v>49000</v>
      </c>
      <c r="C22" s="56">
        <v>50417.9</v>
      </c>
      <c r="D22" s="9" t="s">
        <v>1</v>
      </c>
      <c r="E22" s="57">
        <f>+C22-B22</f>
        <v>1417.9000000000015</v>
      </c>
    </row>
    <row r="23" spans="1:5" ht="12.75">
      <c r="A23" s="77" t="s">
        <v>20</v>
      </c>
      <c r="B23" s="56">
        <v>80000</v>
      </c>
      <c r="C23" s="56">
        <v>109492.09</v>
      </c>
      <c r="D23" s="9" t="s">
        <v>1</v>
      </c>
      <c r="E23" s="57">
        <f>+C23-B23</f>
        <v>29492.089999999997</v>
      </c>
    </row>
    <row r="24" spans="1:5" ht="12.75">
      <c r="A24" s="75" t="s">
        <v>21</v>
      </c>
      <c r="B24" s="58">
        <v>800000</v>
      </c>
      <c r="C24" s="58">
        <v>1147709</v>
      </c>
      <c r="D24" s="9" t="s">
        <v>1</v>
      </c>
      <c r="E24" s="57">
        <f>+C24-B24</f>
        <v>347709</v>
      </c>
    </row>
    <row r="25" spans="1:5" ht="12.75">
      <c r="A25" s="75"/>
      <c r="B25" s="56"/>
      <c r="C25" s="56"/>
      <c r="D25" s="3"/>
      <c r="E25" s="57"/>
    </row>
    <row r="26" spans="1:5" ht="12.75">
      <c r="A26" s="75"/>
      <c r="B26" s="59"/>
      <c r="C26" s="59"/>
      <c r="D26" s="5"/>
      <c r="E26" s="60"/>
    </row>
    <row r="27" spans="1:5" ht="12.75">
      <c r="A27" s="27" t="s">
        <v>22</v>
      </c>
      <c r="B27" s="11">
        <f>SUM(B12:B25)</f>
        <v>12915700</v>
      </c>
      <c r="C27" s="11">
        <f>SUM(C12:C25)</f>
        <v>17229363.689999998</v>
      </c>
      <c r="D27" s="22" t="s">
        <v>1</v>
      </c>
      <c r="E27" s="11">
        <f>+E24+E23+E22-E19+E18-E17+E16+E15-E14+E13</f>
        <v>4313663.69</v>
      </c>
    </row>
    <row r="28" spans="1:7" s="14" customFormat="1" ht="12.75">
      <c r="A28" s="80"/>
      <c r="B28" s="32"/>
      <c r="C28" s="11"/>
      <c r="D28" s="12"/>
      <c r="E28" s="13"/>
      <c r="G28" s="44"/>
    </row>
    <row r="29" spans="1:5" s="14" customFormat="1" ht="12.75">
      <c r="A29" s="80" t="s">
        <v>28</v>
      </c>
      <c r="B29" s="61"/>
      <c r="C29" s="57"/>
      <c r="D29" s="3"/>
      <c r="E29" s="62"/>
    </row>
    <row r="30" spans="1:7" s="14" customFormat="1" ht="12.75">
      <c r="A30" s="80" t="s">
        <v>53</v>
      </c>
      <c r="B30" s="61"/>
      <c r="C30" s="57"/>
      <c r="D30" s="3"/>
      <c r="E30" s="57"/>
      <c r="G30" s="44"/>
    </row>
    <row r="31" spans="1:5" ht="12.75">
      <c r="A31" s="80" t="s">
        <v>29</v>
      </c>
      <c r="B31" s="61">
        <v>800</v>
      </c>
      <c r="C31" s="57">
        <v>0</v>
      </c>
      <c r="D31" s="15" t="s">
        <v>5</v>
      </c>
      <c r="E31" s="57">
        <f>+B31-C31</f>
        <v>800</v>
      </c>
    </row>
    <row r="32" spans="1:5" ht="12.75">
      <c r="A32" s="81" t="s">
        <v>23</v>
      </c>
      <c r="B32" s="61">
        <v>70000</v>
      </c>
      <c r="C32" s="57">
        <v>328528</v>
      </c>
      <c r="D32" s="15" t="s">
        <v>1</v>
      </c>
      <c r="E32" s="57">
        <f>+C32-B32</f>
        <v>258528</v>
      </c>
    </row>
    <row r="33" spans="1:5" ht="12.75">
      <c r="A33" s="78" t="s">
        <v>24</v>
      </c>
      <c r="B33" s="56">
        <v>13000</v>
      </c>
      <c r="C33" s="57">
        <v>11600</v>
      </c>
      <c r="D33" s="15" t="s">
        <v>5</v>
      </c>
      <c r="E33" s="57">
        <f>+B33-C33</f>
        <v>1400</v>
      </c>
    </row>
    <row r="34" spans="1:5" ht="12.75">
      <c r="A34" s="78" t="s">
        <v>25</v>
      </c>
      <c r="B34" s="56"/>
      <c r="C34" s="57"/>
      <c r="D34" s="15"/>
      <c r="E34" s="57"/>
    </row>
    <row r="35" spans="1:5" ht="12.75">
      <c r="A35" s="78" t="s">
        <v>26</v>
      </c>
      <c r="B35" s="56">
        <v>0</v>
      </c>
      <c r="C35" s="57">
        <v>0</v>
      </c>
      <c r="D35" s="15" t="s">
        <v>5</v>
      </c>
      <c r="E35" s="57">
        <f>+B35-C35</f>
        <v>0</v>
      </c>
    </row>
    <row r="36" spans="1:5" ht="12.75">
      <c r="A36" s="76" t="s">
        <v>27</v>
      </c>
      <c r="B36" s="56">
        <v>66000</v>
      </c>
      <c r="C36" s="57">
        <v>70880</v>
      </c>
      <c r="D36" s="15" t="s">
        <v>1</v>
      </c>
      <c r="E36" s="57">
        <f>+C36-B36</f>
        <v>4880</v>
      </c>
    </row>
    <row r="37" spans="1:5" ht="12.75">
      <c r="A37" s="76" t="s">
        <v>64</v>
      </c>
      <c r="B37" s="56">
        <v>0</v>
      </c>
      <c r="C37" s="57">
        <v>5000</v>
      </c>
      <c r="D37" s="15" t="s">
        <v>1</v>
      </c>
      <c r="E37" s="57">
        <f>+C37-B37</f>
        <v>5000</v>
      </c>
    </row>
    <row r="38" spans="1:5" ht="12.75">
      <c r="A38" s="76" t="s">
        <v>65</v>
      </c>
      <c r="B38" s="56">
        <v>0</v>
      </c>
      <c r="C38" s="57">
        <v>2000</v>
      </c>
      <c r="D38" s="15" t="s">
        <v>1</v>
      </c>
      <c r="E38" s="57">
        <f>+C38-B38</f>
        <v>2000</v>
      </c>
    </row>
    <row r="39" spans="1:5" ht="12.75">
      <c r="A39" s="76" t="s">
        <v>66</v>
      </c>
      <c r="B39" s="56">
        <v>0</v>
      </c>
      <c r="C39" s="57">
        <v>289</v>
      </c>
      <c r="D39" s="15" t="s">
        <v>1</v>
      </c>
      <c r="E39" s="57">
        <f>+C39-B39</f>
        <v>289</v>
      </c>
    </row>
    <row r="40" spans="1:5" ht="12.75">
      <c r="A40" s="76"/>
      <c r="B40" s="56"/>
      <c r="C40" s="57"/>
      <c r="D40" s="15"/>
      <c r="E40" s="57"/>
    </row>
    <row r="41" spans="1:5" ht="12.75">
      <c r="A41" s="27" t="s">
        <v>22</v>
      </c>
      <c r="B41" s="23">
        <f>SUM(B29:B39)</f>
        <v>149800</v>
      </c>
      <c r="C41" s="23">
        <f>SUM(C29:C39)</f>
        <v>418297</v>
      </c>
      <c r="D41" s="38" t="s">
        <v>1</v>
      </c>
      <c r="E41" s="23">
        <f>+E39+E38+E37+E36+E32-E31-E33</f>
        <v>268497</v>
      </c>
    </row>
    <row r="42" spans="1:5" ht="12.75">
      <c r="A42" s="76"/>
      <c r="B42" s="56"/>
      <c r="C42" s="57"/>
      <c r="D42" s="15"/>
      <c r="E42" s="57"/>
    </row>
    <row r="43" spans="1:5" ht="12.75">
      <c r="A43" s="76" t="s">
        <v>30</v>
      </c>
      <c r="B43" s="58"/>
      <c r="C43" s="63"/>
      <c r="D43" s="3"/>
      <c r="E43" s="57"/>
    </row>
    <row r="44" spans="1:5" ht="12.75">
      <c r="A44" s="76" t="s">
        <v>31</v>
      </c>
      <c r="B44" s="58">
        <v>65000</v>
      </c>
      <c r="C44" s="63">
        <v>172112.83</v>
      </c>
      <c r="D44" s="15" t="s">
        <v>1</v>
      </c>
      <c r="E44" s="57">
        <f>+C44-B44</f>
        <v>107112.82999999999</v>
      </c>
    </row>
    <row r="45" spans="1:5" ht="12.75">
      <c r="A45" s="76"/>
      <c r="B45" s="64"/>
      <c r="C45" s="57"/>
      <c r="D45" s="15"/>
      <c r="E45" s="57"/>
    </row>
    <row r="46" spans="1:5" ht="12.75">
      <c r="A46" s="76"/>
      <c r="B46" s="56"/>
      <c r="C46" s="57"/>
      <c r="D46" s="15"/>
      <c r="E46" s="57"/>
    </row>
    <row r="47" spans="1:5" ht="12.75">
      <c r="A47" s="27" t="s">
        <v>22</v>
      </c>
      <c r="B47" s="23">
        <f>SUM(B43:B45)</f>
        <v>65000</v>
      </c>
      <c r="C47" s="23">
        <f>SUM(C43:C44)</f>
        <v>172112.83</v>
      </c>
      <c r="D47" s="39" t="s">
        <v>1</v>
      </c>
      <c r="E47" s="23">
        <f>+E44</f>
        <v>107112.82999999999</v>
      </c>
    </row>
    <row r="48" spans="1:6" s="14" customFormat="1" ht="12.75">
      <c r="A48" s="82"/>
      <c r="B48" s="58"/>
      <c r="C48" s="63"/>
      <c r="D48" s="3"/>
      <c r="E48" s="57"/>
      <c r="F48" s="21"/>
    </row>
    <row r="49" spans="1:6" s="14" customFormat="1" ht="12.75">
      <c r="A49" s="76" t="s">
        <v>32</v>
      </c>
      <c r="B49" s="58"/>
      <c r="C49" s="63"/>
      <c r="D49" s="3"/>
      <c r="E49" s="57"/>
      <c r="F49" s="21"/>
    </row>
    <row r="50" spans="1:6" ht="12.75">
      <c r="A50" s="76" t="s">
        <v>33</v>
      </c>
      <c r="B50" s="58">
        <v>120000</v>
      </c>
      <c r="C50" s="63">
        <v>62400</v>
      </c>
      <c r="D50" s="15" t="s">
        <v>5</v>
      </c>
      <c r="E50" s="57">
        <f>+B50-C50</f>
        <v>57600</v>
      </c>
      <c r="F50" s="17"/>
    </row>
    <row r="51" spans="1:6" ht="12.75">
      <c r="A51" s="76" t="s">
        <v>34</v>
      </c>
      <c r="B51" s="58">
        <v>20000</v>
      </c>
      <c r="C51" s="63">
        <v>2000</v>
      </c>
      <c r="D51" s="15" t="s">
        <v>5</v>
      </c>
      <c r="E51" s="57">
        <f>+B51-C51</f>
        <v>18000</v>
      </c>
      <c r="F51" s="17"/>
    </row>
    <row r="52" spans="1:6" ht="12.75">
      <c r="A52" s="76" t="s">
        <v>59</v>
      </c>
      <c r="B52" s="58">
        <v>90000</v>
      </c>
      <c r="C52" s="63">
        <v>68240</v>
      </c>
      <c r="D52" s="15" t="s">
        <v>5</v>
      </c>
      <c r="E52" s="57">
        <f>+B52-C52</f>
        <v>21760</v>
      </c>
      <c r="F52" s="17"/>
    </row>
    <row r="53" spans="1:6" ht="12.75">
      <c r="A53" s="75"/>
      <c r="B53" s="58"/>
      <c r="C53" s="63"/>
      <c r="D53" s="3"/>
      <c r="E53" s="57"/>
      <c r="F53" s="17"/>
    </row>
    <row r="54" spans="1:5" ht="12.75">
      <c r="A54" s="83" t="s">
        <v>22</v>
      </c>
      <c r="B54" s="23">
        <f>SUM(B49:B52)</f>
        <v>230000</v>
      </c>
      <c r="C54" s="23">
        <f>SUM(C49:C52)</f>
        <v>132640</v>
      </c>
      <c r="D54" s="39" t="s">
        <v>5</v>
      </c>
      <c r="E54" s="23">
        <f>SUM(E50:E53)</f>
        <v>97360</v>
      </c>
    </row>
    <row r="55" spans="1:5" ht="12.75">
      <c r="A55" s="20"/>
      <c r="B55" s="19"/>
      <c r="C55" s="19"/>
      <c r="D55" s="24"/>
      <c r="E55" s="19"/>
    </row>
    <row r="56" spans="1:5" ht="12.75">
      <c r="A56" s="20"/>
      <c r="B56" s="19"/>
      <c r="C56" s="19"/>
      <c r="D56" s="24"/>
      <c r="E56" s="19"/>
    </row>
    <row r="57" spans="1:5" ht="12.75">
      <c r="A57" s="20"/>
      <c r="B57" s="19"/>
      <c r="C57" s="19"/>
      <c r="D57" s="24"/>
      <c r="E57" s="19"/>
    </row>
    <row r="58" spans="1:5" ht="12.75">
      <c r="A58" s="20"/>
      <c r="B58" s="19"/>
      <c r="C58" s="19"/>
      <c r="D58" s="24"/>
      <c r="E58" s="19"/>
    </row>
    <row r="59" spans="1:5" ht="12.75">
      <c r="A59" s="20"/>
      <c r="B59" s="19"/>
      <c r="C59" s="19"/>
      <c r="D59" s="24"/>
      <c r="E59" s="19"/>
    </row>
    <row r="60" spans="1:5" ht="12.75">
      <c r="A60" s="20"/>
      <c r="B60" s="19"/>
      <c r="C60" s="19"/>
      <c r="D60" s="24"/>
      <c r="E60" s="19"/>
    </row>
    <row r="61" spans="1:5" ht="12.75">
      <c r="A61" s="20"/>
      <c r="B61" s="19"/>
      <c r="C61" s="19"/>
      <c r="D61" s="24"/>
      <c r="E61" s="19"/>
    </row>
    <row r="62" spans="1:5" ht="12.75">
      <c r="A62" s="20"/>
      <c r="B62" s="19"/>
      <c r="C62" s="19"/>
      <c r="D62" s="24"/>
      <c r="E62" s="19"/>
    </row>
    <row r="63" spans="1:5" ht="12.75">
      <c r="A63" s="20"/>
      <c r="B63" s="19"/>
      <c r="C63" s="19"/>
      <c r="D63" s="24"/>
      <c r="E63" s="19"/>
    </row>
    <row r="64" spans="1:5" ht="12.75">
      <c r="A64" s="20"/>
      <c r="B64" s="19"/>
      <c r="C64" s="19"/>
      <c r="D64" s="24"/>
      <c r="E64" s="19"/>
    </row>
    <row r="65" spans="1:5" ht="12.75">
      <c r="A65" s="1"/>
      <c r="B65" s="45"/>
      <c r="C65" s="46"/>
      <c r="D65" s="2" t="s">
        <v>1</v>
      </c>
      <c r="E65" s="47" t="s">
        <v>2</v>
      </c>
    </row>
    <row r="66" spans="1:5" ht="12.75">
      <c r="A66" s="27" t="s">
        <v>39</v>
      </c>
      <c r="B66" s="48" t="s">
        <v>3</v>
      </c>
      <c r="C66" s="49" t="s">
        <v>4</v>
      </c>
      <c r="D66" s="3"/>
      <c r="E66" s="50"/>
    </row>
    <row r="67" spans="1:5" ht="12.75">
      <c r="A67" s="4"/>
      <c r="B67" s="51" t="s">
        <v>7</v>
      </c>
      <c r="C67" s="52"/>
      <c r="D67" s="5" t="s">
        <v>5</v>
      </c>
      <c r="E67" s="53" t="s">
        <v>6</v>
      </c>
    </row>
    <row r="68" spans="2:5" ht="12.75">
      <c r="B68" s="58"/>
      <c r="C68" s="63"/>
      <c r="D68" s="3"/>
      <c r="E68" s="57"/>
    </row>
    <row r="69" spans="1:5" ht="12.75">
      <c r="A69" t="s">
        <v>40</v>
      </c>
      <c r="B69" s="58"/>
      <c r="C69" s="63"/>
      <c r="D69" s="3"/>
      <c r="E69" s="57"/>
    </row>
    <row r="70" spans="1:5" ht="12.75">
      <c r="A70" t="s">
        <v>41</v>
      </c>
      <c r="B70" s="58"/>
      <c r="C70" s="63"/>
      <c r="D70" s="3"/>
      <c r="E70" s="57"/>
    </row>
    <row r="71" spans="1:5" ht="12.75">
      <c r="A71" t="s">
        <v>42</v>
      </c>
      <c r="B71" s="58">
        <v>7593758</v>
      </c>
      <c r="C71" s="63">
        <v>5208633</v>
      </c>
      <c r="D71" s="15" t="s">
        <v>5</v>
      </c>
      <c r="E71" s="57">
        <f>+B71-C71</f>
        <v>2385125</v>
      </c>
    </row>
    <row r="72" spans="1:5" s="70" customFormat="1" ht="12.75">
      <c r="A72" s="70" t="s">
        <v>43</v>
      </c>
      <c r="B72" s="71">
        <v>0</v>
      </c>
      <c r="C72" s="72">
        <f>8679300+647000+108000+8492+25000+15300</f>
        <v>9483092</v>
      </c>
      <c r="D72" s="73" t="s">
        <v>1</v>
      </c>
      <c r="E72" s="74">
        <f>+C72-B72</f>
        <v>9483092</v>
      </c>
    </row>
    <row r="73" spans="1:5" ht="12.75">
      <c r="A73" s="33" t="s">
        <v>44</v>
      </c>
      <c r="B73" s="58">
        <v>0</v>
      </c>
      <c r="C73" s="63">
        <v>0</v>
      </c>
      <c r="D73" s="3"/>
      <c r="E73" s="57">
        <v>0</v>
      </c>
    </row>
    <row r="74" spans="1:5" ht="12.75">
      <c r="A74" s="33" t="s">
        <v>60</v>
      </c>
      <c r="B74" s="58">
        <v>0</v>
      </c>
      <c r="C74" s="63">
        <v>0</v>
      </c>
      <c r="D74" s="3"/>
      <c r="E74" s="57">
        <f>+C74-B74</f>
        <v>0</v>
      </c>
    </row>
    <row r="75" spans="1:5" ht="12.75">
      <c r="A75" s="34" t="s">
        <v>22</v>
      </c>
      <c r="B75" s="23">
        <f>SUM(B69:B74)</f>
        <v>7593758</v>
      </c>
      <c r="C75" s="23">
        <f>SUM(C69:C74)</f>
        <v>14691725</v>
      </c>
      <c r="D75" s="39" t="s">
        <v>1</v>
      </c>
      <c r="E75" s="23">
        <f>+C75-B75</f>
        <v>7097967</v>
      </c>
    </row>
    <row r="76" spans="2:5" ht="12.75">
      <c r="B76" s="58"/>
      <c r="C76" s="63"/>
      <c r="D76" s="3"/>
      <c r="E76" s="57"/>
    </row>
    <row r="77" spans="1:5" ht="12.75">
      <c r="A77" t="s">
        <v>46</v>
      </c>
      <c r="B77" s="58"/>
      <c r="C77" s="63"/>
      <c r="D77" s="3"/>
      <c r="E77" s="57"/>
    </row>
    <row r="78" spans="1:5" ht="12.75">
      <c r="A78" s="70" t="s">
        <v>68</v>
      </c>
      <c r="B78" s="58">
        <v>0</v>
      </c>
      <c r="C78" s="63">
        <v>0</v>
      </c>
      <c r="D78" s="3"/>
      <c r="E78" s="65">
        <v>0</v>
      </c>
    </row>
    <row r="79" spans="2:5" ht="12.75">
      <c r="B79" s="58"/>
      <c r="C79" s="63"/>
      <c r="D79" s="3"/>
      <c r="E79" s="57"/>
    </row>
    <row r="80" spans="2:5" ht="12.75">
      <c r="B80" s="58"/>
      <c r="C80" s="63"/>
      <c r="D80" s="3"/>
      <c r="E80" s="57"/>
    </row>
    <row r="81" spans="1:5" ht="12.75">
      <c r="A81" s="34" t="s">
        <v>22</v>
      </c>
      <c r="B81" s="23">
        <f>SUM(B77:B78)</f>
        <v>0</v>
      </c>
      <c r="C81" s="23">
        <f>SUM(C77:C78)</f>
        <v>0</v>
      </c>
      <c r="D81" s="23"/>
      <c r="E81" s="23">
        <f>SUM(E77:E78)</f>
        <v>0</v>
      </c>
    </row>
    <row r="82" spans="1:5" ht="12.75">
      <c r="A82" s="26"/>
      <c r="B82" s="10"/>
      <c r="C82" s="11"/>
      <c r="D82" s="35"/>
      <c r="E82" s="11"/>
    </row>
    <row r="83" spans="1:5" ht="12.75">
      <c r="A83" s="37" t="s">
        <v>45</v>
      </c>
      <c r="B83" s="28">
        <f>SUM(B81,B75,B54,B47,B41,B27)</f>
        <v>20954258</v>
      </c>
      <c r="C83" s="28">
        <f>SUM(C81,C75,C54,C47,C41,C27)</f>
        <v>32644138.519999996</v>
      </c>
      <c r="D83" s="15" t="s">
        <v>1</v>
      </c>
      <c r="E83" s="16">
        <f>+C83-B83</f>
        <v>11689880.519999996</v>
      </c>
    </row>
    <row r="84" spans="1:5" ht="13.5" thickBot="1">
      <c r="A84" s="26"/>
      <c r="B84" s="66"/>
      <c r="C84" s="67"/>
      <c r="D84" s="36"/>
      <c r="E84" s="67"/>
    </row>
    <row r="85" spans="1:5" ht="13.5" thickTop="1">
      <c r="A85" s="30"/>
      <c r="B85" s="61"/>
      <c r="C85" s="61"/>
      <c r="D85" s="20"/>
      <c r="E85" s="61"/>
    </row>
    <row r="86" spans="1:5" ht="12.75">
      <c r="A86" s="30"/>
      <c r="B86" s="61"/>
      <c r="C86" s="61"/>
      <c r="D86" s="29"/>
      <c r="E86" s="61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spans="1:5" ht="12.75">
      <c r="A127" s="1"/>
      <c r="B127" s="45"/>
      <c r="C127" s="46"/>
      <c r="D127" s="2" t="s">
        <v>1</v>
      </c>
      <c r="E127" s="47" t="s">
        <v>2</v>
      </c>
    </row>
    <row r="128" spans="1:5" ht="12.75">
      <c r="A128" s="27" t="s">
        <v>39</v>
      </c>
      <c r="B128" s="48" t="s">
        <v>3</v>
      </c>
      <c r="C128" s="68" t="s">
        <v>57</v>
      </c>
      <c r="D128" s="3"/>
      <c r="E128" s="50"/>
    </row>
    <row r="129" spans="1:5" ht="12.75">
      <c r="A129" s="4"/>
      <c r="B129" s="51" t="s">
        <v>58</v>
      </c>
      <c r="C129" s="52"/>
      <c r="D129" s="5" t="s">
        <v>5</v>
      </c>
      <c r="E129" s="53" t="s">
        <v>6</v>
      </c>
    </row>
    <row r="130" spans="2:5" ht="12.75">
      <c r="B130" s="58"/>
      <c r="C130" s="63"/>
      <c r="D130" s="3"/>
      <c r="E130" s="57"/>
    </row>
    <row r="131" spans="1:5" ht="12.75">
      <c r="A131" t="s">
        <v>35</v>
      </c>
      <c r="B131" s="58"/>
      <c r="C131" s="63"/>
      <c r="D131" s="3"/>
      <c r="E131" s="57"/>
    </row>
    <row r="132" spans="1:5" ht="12.75">
      <c r="A132" t="s">
        <v>36</v>
      </c>
      <c r="B132" s="58">
        <v>932605</v>
      </c>
      <c r="C132" s="71">
        <v>851527</v>
      </c>
      <c r="D132" s="3" t="s">
        <v>1</v>
      </c>
      <c r="E132" s="62">
        <f>+B132-C132</f>
        <v>81078</v>
      </c>
    </row>
    <row r="133" spans="2:5" ht="12.75">
      <c r="B133" s="58"/>
      <c r="C133" s="63"/>
      <c r="D133" s="3"/>
      <c r="E133" s="57"/>
    </row>
    <row r="134" spans="2:5" ht="12.75">
      <c r="B134" s="58"/>
      <c r="C134" s="63"/>
      <c r="D134" s="3"/>
      <c r="E134" s="57"/>
    </row>
    <row r="135" spans="1:5" ht="12.75">
      <c r="A135" s="20" t="s">
        <v>22</v>
      </c>
      <c r="B135" s="23">
        <f>SUM(B131:B132)</f>
        <v>932605</v>
      </c>
      <c r="C135" s="23">
        <f>SUM(C131:C132)</f>
        <v>851527</v>
      </c>
      <c r="D135" s="41" t="s">
        <v>1</v>
      </c>
      <c r="E135" s="23">
        <f>SUM(E131:E132)</f>
        <v>81078</v>
      </c>
    </row>
    <row r="136" spans="2:5" ht="12.75">
      <c r="B136" s="58"/>
      <c r="C136" s="63"/>
      <c r="D136" s="3"/>
      <c r="E136" s="57"/>
    </row>
    <row r="137" spans="1:5" ht="12.75">
      <c r="A137" t="s">
        <v>62</v>
      </c>
      <c r="B137" s="58"/>
      <c r="C137" s="63"/>
      <c r="D137" s="3"/>
      <c r="E137" s="57"/>
    </row>
    <row r="138" spans="1:5" ht="12.75">
      <c r="A138" t="s">
        <v>37</v>
      </c>
      <c r="B138" s="58"/>
      <c r="C138" s="63"/>
      <c r="D138" s="3"/>
      <c r="E138" s="57"/>
    </row>
    <row r="139" spans="1:5" ht="12.75">
      <c r="A139" t="s">
        <v>38</v>
      </c>
      <c r="B139" s="58">
        <f>3008337+307500</f>
        <v>3315837</v>
      </c>
      <c r="C139" s="63">
        <f>2914339.86+294690</f>
        <v>3209029.86</v>
      </c>
      <c r="D139" s="3" t="s">
        <v>1</v>
      </c>
      <c r="E139" s="57">
        <f aca="true" t="shared" si="0" ref="E139:E145">+B139-C139</f>
        <v>106807.14000000013</v>
      </c>
    </row>
    <row r="140" spans="1:5" ht="12.75">
      <c r="A140" t="s">
        <v>47</v>
      </c>
      <c r="B140" s="58">
        <v>1273520</v>
      </c>
      <c r="C140" s="63">
        <v>1094320</v>
      </c>
      <c r="D140" s="3" t="s">
        <v>1</v>
      </c>
      <c r="E140" s="57">
        <f t="shared" si="0"/>
        <v>179200</v>
      </c>
    </row>
    <row r="141" spans="1:5" ht="12.75">
      <c r="A141" t="s">
        <v>48</v>
      </c>
      <c r="B141" s="71">
        <f>3193427+4511321+1180120</f>
        <v>8884868</v>
      </c>
      <c r="C141" s="63">
        <f>2934904.1+3797320.28+1023125.99</f>
        <v>7755350.37</v>
      </c>
      <c r="D141" s="3" t="s">
        <v>1</v>
      </c>
      <c r="E141" s="57">
        <f t="shared" si="0"/>
        <v>1129517.63</v>
      </c>
    </row>
    <row r="142" spans="1:5" ht="12.75">
      <c r="A142" t="s">
        <v>49</v>
      </c>
      <c r="B142" s="58">
        <v>342000</v>
      </c>
      <c r="C142" s="63">
        <v>289936.44</v>
      </c>
      <c r="D142" s="3" t="s">
        <v>1</v>
      </c>
      <c r="E142" s="57">
        <f t="shared" si="0"/>
        <v>52063.56</v>
      </c>
    </row>
    <row r="143" spans="1:5" ht="12.75">
      <c r="A143" t="s">
        <v>50</v>
      </c>
      <c r="B143" s="58">
        <v>1078833</v>
      </c>
      <c r="C143" s="63">
        <v>1068832.69</v>
      </c>
      <c r="D143" s="3" t="s">
        <v>1</v>
      </c>
      <c r="E143" s="57">
        <f t="shared" si="0"/>
        <v>10000.310000000056</v>
      </c>
    </row>
    <row r="144" spans="1:5" ht="12.75">
      <c r="A144" t="s">
        <v>51</v>
      </c>
      <c r="B144" s="58">
        <v>20000</v>
      </c>
      <c r="C144" s="63">
        <v>0</v>
      </c>
      <c r="D144" s="3" t="s">
        <v>1</v>
      </c>
      <c r="E144" s="57">
        <f t="shared" si="0"/>
        <v>20000</v>
      </c>
    </row>
    <row r="145" spans="1:5" ht="12.75">
      <c r="A145" t="s">
        <v>52</v>
      </c>
      <c r="B145" s="58">
        <f>492800+4613795</f>
        <v>5106595</v>
      </c>
      <c r="C145" s="63">
        <f>489600+2040000</f>
        <v>2529600</v>
      </c>
      <c r="D145" s="3" t="s">
        <v>1</v>
      </c>
      <c r="E145" s="57">
        <f t="shared" si="0"/>
        <v>2576995</v>
      </c>
    </row>
    <row r="146" spans="2:5" ht="12.75">
      <c r="B146" s="58"/>
      <c r="C146" s="63"/>
      <c r="D146" s="3"/>
      <c r="E146" s="57"/>
    </row>
    <row r="147" spans="2:5" ht="12.75">
      <c r="B147" s="58"/>
      <c r="C147" s="63"/>
      <c r="D147" s="3"/>
      <c r="E147" s="57"/>
    </row>
    <row r="148" spans="1:5" ht="12.75">
      <c r="A148" s="20" t="s">
        <v>22</v>
      </c>
      <c r="B148" s="23">
        <f>SUM(B137:B145)</f>
        <v>20021653</v>
      </c>
      <c r="C148" s="23">
        <f>SUM(C137:C145)</f>
        <v>15947069.36</v>
      </c>
      <c r="D148" s="41" t="s">
        <v>1</v>
      </c>
      <c r="E148" s="23">
        <f>SUM(E139:E147)</f>
        <v>4074583.64</v>
      </c>
    </row>
    <row r="149" spans="1:5" ht="12.75">
      <c r="A149" s="33" t="s">
        <v>54</v>
      </c>
      <c r="B149" s="23">
        <f>SUM(B148+B135)</f>
        <v>20954258</v>
      </c>
      <c r="C149" s="23">
        <f>SUM(C148+C135)</f>
        <v>16798596.36</v>
      </c>
      <c r="D149" s="25" t="s">
        <v>1</v>
      </c>
      <c r="E149" s="23">
        <f>SUM(E135+E148)</f>
        <v>4155661.64</v>
      </c>
    </row>
    <row r="150" spans="1:5" ht="12.75">
      <c r="A150" s="26" t="s">
        <v>56</v>
      </c>
      <c r="B150" s="19"/>
      <c r="C150" s="40">
        <v>9483092</v>
      </c>
      <c r="D150" s="24"/>
      <c r="E150" s="18"/>
    </row>
    <row r="151" spans="1:5" ht="12.75">
      <c r="A151" s="26" t="s">
        <v>55</v>
      </c>
      <c r="B151" s="19"/>
      <c r="C151" s="23">
        <f>+C149+C150</f>
        <v>26281688.36</v>
      </c>
      <c r="D151" s="24"/>
      <c r="E151" s="19"/>
    </row>
    <row r="152" spans="1:5" ht="12.75">
      <c r="A152" s="26"/>
      <c r="B152" s="19"/>
      <c r="C152" s="23"/>
      <c r="D152" s="24"/>
      <c r="E152" s="19"/>
    </row>
    <row r="153" spans="1:5" ht="13.5" thickBot="1">
      <c r="A153" s="26"/>
      <c r="B153" s="19"/>
      <c r="C153" s="43">
        <f>SUM(C83-C151)</f>
        <v>6362450.159999996</v>
      </c>
      <c r="D153" s="42"/>
      <c r="E153" s="19"/>
    </row>
    <row r="154" spans="1:5" ht="13.5" thickTop="1">
      <c r="A154" s="30"/>
      <c r="B154" s="61"/>
      <c r="C154" s="61"/>
      <c r="D154" s="29"/>
      <c r="E154" s="61"/>
    </row>
    <row r="155" spans="1:5" ht="12.75">
      <c r="A155" s="30"/>
      <c r="B155" s="61"/>
      <c r="C155" s="61"/>
      <c r="D155" s="29"/>
      <c r="E155" s="61"/>
    </row>
    <row r="156" spans="1:5" ht="12.75">
      <c r="A156" s="30"/>
      <c r="B156" s="61"/>
      <c r="C156" s="61"/>
      <c r="D156" s="29"/>
      <c r="E156" s="61"/>
    </row>
    <row r="157" spans="1:5" ht="12.75">
      <c r="A157" s="30"/>
      <c r="B157" s="61"/>
      <c r="C157" s="61"/>
      <c r="D157" s="29"/>
      <c r="E157" s="61"/>
    </row>
    <row r="158" spans="1:5" ht="12.75">
      <c r="A158" s="30"/>
      <c r="B158" s="61"/>
      <c r="C158" s="61"/>
      <c r="D158" s="29"/>
      <c r="E158" s="61"/>
    </row>
    <row r="159" spans="1:5" ht="12.75">
      <c r="A159" s="30"/>
      <c r="B159" s="61"/>
      <c r="C159" s="61"/>
      <c r="D159" s="29"/>
      <c r="E159" s="61"/>
    </row>
    <row r="160" spans="1:5" ht="12.75">
      <c r="A160" s="30"/>
      <c r="B160" s="61"/>
      <c r="C160" s="61"/>
      <c r="D160" s="29"/>
      <c r="E160" s="61"/>
    </row>
    <row r="161" spans="1:5" ht="12.75">
      <c r="A161" s="30"/>
      <c r="B161" s="61"/>
      <c r="C161" s="61"/>
      <c r="D161" s="29"/>
      <c r="E161" s="61"/>
    </row>
    <row r="162" spans="1:5" ht="12.75">
      <c r="A162" s="30"/>
      <c r="B162" s="61"/>
      <c r="C162" s="61"/>
      <c r="D162" s="29"/>
      <c r="E162" s="61"/>
    </row>
    <row r="163" spans="1:5" ht="12.75">
      <c r="A163" s="30"/>
      <c r="B163" s="61"/>
      <c r="C163" s="61"/>
      <c r="D163" s="29"/>
      <c r="E163" s="61"/>
    </row>
    <row r="164" spans="1:5" ht="12.75">
      <c r="A164" s="30"/>
      <c r="B164" s="61"/>
      <c r="C164" s="61"/>
      <c r="D164" s="29"/>
      <c r="E164" s="61"/>
    </row>
    <row r="165" spans="1:5" ht="12.75">
      <c r="A165" s="30"/>
      <c r="B165" s="61"/>
      <c r="C165" s="61"/>
      <c r="D165" s="29"/>
      <c r="E165" s="61"/>
    </row>
    <row r="166" spans="1:5" ht="12.75">
      <c r="A166" s="30"/>
      <c r="B166" s="61"/>
      <c r="C166" s="61"/>
      <c r="D166" s="29"/>
      <c r="E166" s="61"/>
    </row>
    <row r="167" spans="1:5" ht="12.75">
      <c r="A167" s="30"/>
      <c r="B167" s="61"/>
      <c r="C167" s="61"/>
      <c r="D167" s="29"/>
      <c r="E167" s="61"/>
    </row>
    <row r="168" spans="1:5" ht="12.75">
      <c r="A168" s="30"/>
      <c r="B168" s="61"/>
      <c r="C168" s="61"/>
      <c r="D168" s="29"/>
      <c r="E168" s="61"/>
    </row>
    <row r="169" spans="1:5" ht="12.75">
      <c r="A169" s="30"/>
      <c r="B169" s="61"/>
      <c r="C169" s="61"/>
      <c r="D169" s="29"/>
      <c r="E169" s="61"/>
    </row>
    <row r="170" spans="1:5" ht="12.75">
      <c r="A170" s="30"/>
      <c r="B170" s="61"/>
      <c r="C170" s="61"/>
      <c r="D170" s="29"/>
      <c r="E170" s="61"/>
    </row>
    <row r="171" spans="1:5" ht="12.75">
      <c r="A171" s="30"/>
      <c r="B171" s="61"/>
      <c r="C171" s="61"/>
      <c r="D171" s="29"/>
      <c r="E171" s="61"/>
    </row>
    <row r="172" spans="1:5" ht="12.75">
      <c r="A172" s="30"/>
      <c r="B172" s="61"/>
      <c r="C172" s="61"/>
      <c r="D172" s="29"/>
      <c r="E172" s="61"/>
    </row>
    <row r="173" spans="1:5" ht="12.75">
      <c r="A173" s="31"/>
      <c r="B173" s="61"/>
      <c r="C173" s="61"/>
      <c r="D173" s="29"/>
      <c r="E173" s="61"/>
    </row>
    <row r="174" spans="1:5" ht="12.75">
      <c r="A174" s="31"/>
      <c r="B174" s="61"/>
      <c r="C174" s="61"/>
      <c r="D174" s="29"/>
      <c r="E174" s="61"/>
    </row>
    <row r="175" spans="1:5" ht="12.75">
      <c r="A175" s="31"/>
      <c r="B175" s="61"/>
      <c r="C175" s="61"/>
      <c r="D175" s="29"/>
      <c r="E175" s="61"/>
    </row>
    <row r="176" spans="1:5" ht="12.75">
      <c r="A176" s="20"/>
      <c r="B176" s="19"/>
      <c r="C176" s="19"/>
      <c r="D176" s="24"/>
      <c r="E176" s="19"/>
    </row>
    <row r="177" spans="1:5" ht="12.75">
      <c r="A177" s="31"/>
      <c r="B177" s="61"/>
      <c r="C177" s="61"/>
      <c r="D177" s="29"/>
      <c r="E177" s="61"/>
    </row>
    <row r="178" spans="1:5" ht="12.75">
      <c r="A178" s="31"/>
      <c r="B178" s="68"/>
      <c r="C178" s="68"/>
      <c r="D178" s="20"/>
      <c r="E178" s="61"/>
    </row>
    <row r="179" spans="1:5" ht="12.75">
      <c r="A179" s="31"/>
      <c r="B179" s="68"/>
      <c r="C179" s="68"/>
      <c r="D179" s="20"/>
      <c r="E179" s="61"/>
    </row>
    <row r="180" spans="1:5" ht="12.75">
      <c r="A180" s="31"/>
      <c r="B180" s="61"/>
      <c r="C180" s="61"/>
      <c r="D180" s="29"/>
      <c r="E180" s="61"/>
    </row>
    <row r="181" spans="1:5" ht="12.75">
      <c r="A181" s="31"/>
      <c r="B181" s="61"/>
      <c r="C181" s="61"/>
      <c r="D181" s="29"/>
      <c r="E181" s="61"/>
    </row>
    <row r="182" spans="1:5" ht="12.75">
      <c r="A182" s="20"/>
      <c r="B182" s="19"/>
      <c r="C182" s="19"/>
      <c r="D182" s="24"/>
      <c r="E182" s="19"/>
    </row>
    <row r="183" spans="1:5" ht="12.75">
      <c r="A183" s="173" t="s">
        <v>71</v>
      </c>
      <c r="B183" s="171"/>
      <c r="C183" s="171"/>
      <c r="D183" s="171"/>
      <c r="E183" s="171"/>
    </row>
    <row r="184" spans="1:5" ht="12.75">
      <c r="A184" s="169"/>
      <c r="B184" s="170"/>
      <c r="C184" s="170"/>
      <c r="D184" s="170"/>
      <c r="E184" s="170"/>
    </row>
    <row r="185" spans="1:5" ht="12.75">
      <c r="A185" s="169"/>
      <c r="B185" s="170"/>
      <c r="C185" s="170"/>
      <c r="D185" s="170"/>
      <c r="E185" s="170"/>
    </row>
    <row r="186" spans="1:5" ht="12.75">
      <c r="A186" s="169" t="s">
        <v>72</v>
      </c>
      <c r="B186" s="170"/>
      <c r="C186" s="170"/>
      <c r="D186" s="170"/>
      <c r="E186" s="170"/>
    </row>
    <row r="187" spans="1:6" ht="12.75">
      <c r="A187" s="169" t="s">
        <v>70</v>
      </c>
      <c r="B187" s="170"/>
      <c r="C187" s="170"/>
      <c r="D187" s="170"/>
      <c r="E187" s="170"/>
      <c r="F187" s="171"/>
    </row>
    <row r="188" spans="1:6" ht="12.75">
      <c r="A188" s="169" t="s">
        <v>69</v>
      </c>
      <c r="B188" s="170"/>
      <c r="C188" s="170" t="s">
        <v>61</v>
      </c>
      <c r="D188" s="170"/>
      <c r="E188" s="170"/>
      <c r="F188" s="171"/>
    </row>
    <row r="189" spans="1:5" ht="12.75">
      <c r="A189" s="20"/>
      <c r="B189" s="19"/>
      <c r="C189" s="19"/>
      <c r="D189" s="24"/>
      <c r="E189" s="19"/>
    </row>
  </sheetData>
  <sheetProtection/>
  <mergeCells count="9">
    <mergeCell ref="A186:E186"/>
    <mergeCell ref="A187:F187"/>
    <mergeCell ref="A188:F188"/>
    <mergeCell ref="A1:E1"/>
    <mergeCell ref="A3:E3"/>
    <mergeCell ref="A5:E5"/>
    <mergeCell ref="A183:E183"/>
    <mergeCell ref="A184:E184"/>
    <mergeCell ref="A185:E185"/>
  </mergeCells>
  <printOptions/>
  <pageMargins left="0.8267716535433072" right="0.15748031496062992" top="0.984251968503937" bottom="0.984251968503937" header="0.5118110236220472" footer="0.5118110236220472"/>
  <pageSetup horizontalDpi="600" verticalDpi="600" orientation="portrait" paperSize="9" scale="86" r:id="rId3"/>
  <rowBreaks count="2" manualBreakCount="2">
    <brk id="59" max="4" man="1"/>
    <brk id="123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148"/>
  <sheetViews>
    <sheetView tabSelected="1" zoomScalePageLayoutView="0" workbookViewId="0" topLeftCell="A142">
      <selection activeCell="E156" sqref="E156"/>
    </sheetView>
  </sheetViews>
  <sheetFormatPr defaultColWidth="9.140625" defaultRowHeight="12.75"/>
  <cols>
    <col min="1" max="1" width="44.140625" style="84" customWidth="1"/>
    <col min="2" max="3" width="16.7109375" style="145" customWidth="1"/>
    <col min="4" max="4" width="6.140625" style="84" customWidth="1"/>
    <col min="5" max="5" width="16.7109375" style="145" customWidth="1"/>
    <col min="6" max="6" width="9.140625" style="84" customWidth="1"/>
    <col min="7" max="7" width="14.00390625" style="84" bestFit="1" customWidth="1"/>
    <col min="8" max="16384" width="9.140625" style="84" customWidth="1"/>
  </cols>
  <sheetData>
    <row r="1" spans="1:5" ht="21.75">
      <c r="A1" s="181" t="s">
        <v>73</v>
      </c>
      <c r="B1" s="181"/>
      <c r="C1" s="181"/>
      <c r="D1" s="181"/>
      <c r="E1" s="181"/>
    </row>
    <row r="2" ht="3.75" customHeight="1"/>
    <row r="3" spans="1:5" ht="21.75">
      <c r="A3" s="181" t="s">
        <v>74</v>
      </c>
      <c r="B3" s="181"/>
      <c r="C3" s="181"/>
      <c r="D3" s="181"/>
      <c r="E3" s="181"/>
    </row>
    <row r="4" ht="3" customHeight="1"/>
    <row r="5" spans="1:5" ht="21.75">
      <c r="A5" s="181" t="s">
        <v>75</v>
      </c>
      <c r="B5" s="181"/>
      <c r="C5" s="181"/>
      <c r="D5" s="181"/>
      <c r="E5" s="181"/>
    </row>
    <row r="7" spans="1:5" s="121" customFormat="1" ht="21.75">
      <c r="A7" s="151"/>
      <c r="B7" s="120"/>
      <c r="C7" s="118"/>
      <c r="D7" s="117" t="s">
        <v>1</v>
      </c>
      <c r="E7" s="152" t="s">
        <v>2</v>
      </c>
    </row>
    <row r="8" spans="1:5" s="121" customFormat="1" ht="21.75">
      <c r="A8" s="153" t="s">
        <v>39</v>
      </c>
      <c r="B8" s="154" t="s">
        <v>3</v>
      </c>
      <c r="C8" s="148" t="s">
        <v>4</v>
      </c>
      <c r="D8" s="155"/>
      <c r="E8" s="156"/>
    </row>
    <row r="9" spans="1:5" s="121" customFormat="1" ht="21.75">
      <c r="A9" s="157"/>
      <c r="B9" s="158" t="s">
        <v>7</v>
      </c>
      <c r="C9" s="159"/>
      <c r="D9" s="160" t="s">
        <v>5</v>
      </c>
      <c r="E9" s="161" t="s">
        <v>6</v>
      </c>
    </row>
    <row r="10" spans="1:5" ht="21.75">
      <c r="A10" s="102"/>
      <c r="B10" s="101"/>
      <c r="C10" s="101"/>
      <c r="D10" s="102"/>
      <c r="E10" s="103"/>
    </row>
    <row r="11" spans="1:5" ht="21.75">
      <c r="A11" s="105" t="s">
        <v>8</v>
      </c>
      <c r="B11" s="104"/>
      <c r="C11" s="104"/>
      <c r="D11" s="105"/>
      <c r="E11" s="106"/>
    </row>
    <row r="12" spans="1:6" ht="21.75">
      <c r="A12" s="105" t="s">
        <v>9</v>
      </c>
      <c r="B12" s="104"/>
      <c r="C12" s="104"/>
      <c r="D12" s="93"/>
      <c r="E12" s="106"/>
      <c r="F12" s="107"/>
    </row>
    <row r="13" spans="1:7" ht="21.75">
      <c r="A13" s="125" t="s">
        <v>10</v>
      </c>
      <c r="B13" s="104">
        <v>25000</v>
      </c>
      <c r="C13" s="104">
        <v>33362.02</v>
      </c>
      <c r="D13" s="109" t="s">
        <v>1</v>
      </c>
      <c r="E13" s="106">
        <f>+C13-B13</f>
        <v>8362.019999999997</v>
      </c>
      <c r="F13" s="107"/>
      <c r="G13" s="107">
        <f>SUM(B13:B15)</f>
        <v>55000</v>
      </c>
    </row>
    <row r="14" spans="1:7" ht="21.75">
      <c r="A14" s="125" t="s">
        <v>11</v>
      </c>
      <c r="B14" s="104">
        <v>25000</v>
      </c>
      <c r="C14" s="104">
        <v>24353.25</v>
      </c>
      <c r="D14" s="110" t="s">
        <v>5</v>
      </c>
      <c r="E14" s="106">
        <f>+B14-C14</f>
        <v>646.75</v>
      </c>
      <c r="F14" s="107"/>
      <c r="G14" s="107">
        <f>SUM(B16:B23)</f>
        <v>11642000</v>
      </c>
    </row>
    <row r="15" spans="1:7" ht="21.75">
      <c r="A15" s="125" t="s">
        <v>12</v>
      </c>
      <c r="B15" s="111">
        <v>5000</v>
      </c>
      <c r="C15" s="111">
        <v>5560</v>
      </c>
      <c r="D15" s="109" t="s">
        <v>1</v>
      </c>
      <c r="E15" s="106">
        <f>+C15-B15</f>
        <v>560</v>
      </c>
      <c r="G15" s="107">
        <f>SUM(G13:G14)</f>
        <v>11697000</v>
      </c>
    </row>
    <row r="16" spans="1:6" ht="21.75">
      <c r="A16" s="125" t="s">
        <v>13</v>
      </c>
      <c r="B16" s="111">
        <v>300000</v>
      </c>
      <c r="C16" s="111">
        <v>415292.93</v>
      </c>
      <c r="D16" s="109" t="s">
        <v>1</v>
      </c>
      <c r="E16" s="106">
        <f>+C16-B16</f>
        <v>115292.93</v>
      </c>
      <c r="F16" s="107"/>
    </row>
    <row r="17" spans="1:5" ht="21.75">
      <c r="A17" s="125" t="s">
        <v>14</v>
      </c>
      <c r="B17" s="111">
        <v>580000</v>
      </c>
      <c r="C17" s="111">
        <v>715468.51</v>
      </c>
      <c r="D17" s="109" t="s">
        <v>1</v>
      </c>
      <c r="E17" s="106">
        <f>+C17-B17</f>
        <v>135468.51</v>
      </c>
    </row>
    <row r="18" spans="1:6" ht="21.75">
      <c r="A18" s="125" t="s">
        <v>15</v>
      </c>
      <c r="B18" s="111">
        <f>700000+9567000</f>
        <v>10267000</v>
      </c>
      <c r="C18" s="111">
        <f>922174.81+9679921.98</f>
        <v>10602096.790000001</v>
      </c>
      <c r="D18" s="109" t="s">
        <v>1</v>
      </c>
      <c r="E18" s="106">
        <f>+C18-B18</f>
        <v>335096.79000000097</v>
      </c>
      <c r="F18" s="107"/>
    </row>
    <row r="19" spans="1:6" ht="21.75">
      <c r="A19" s="125" t="s">
        <v>16</v>
      </c>
      <c r="B19" s="111">
        <v>20000</v>
      </c>
      <c r="C19" s="111">
        <v>0</v>
      </c>
      <c r="D19" s="110" t="s">
        <v>5</v>
      </c>
      <c r="E19" s="106">
        <f>+B19-C19</f>
        <v>20000</v>
      </c>
      <c r="F19" s="107"/>
    </row>
    <row r="20" spans="1:6" ht="21.75">
      <c r="A20" s="162" t="s">
        <v>76</v>
      </c>
      <c r="B20" s="111">
        <v>75000</v>
      </c>
      <c r="C20" s="111">
        <v>410115.13</v>
      </c>
      <c r="D20" s="109" t="s">
        <v>1</v>
      </c>
      <c r="E20" s="106">
        <f>+C20-B20</f>
        <v>335115.13</v>
      </c>
      <c r="F20" s="107"/>
    </row>
    <row r="21" spans="1:5" ht="21.75">
      <c r="A21" s="163" t="s">
        <v>90</v>
      </c>
      <c r="B21" s="104">
        <v>0</v>
      </c>
      <c r="C21" s="104">
        <v>10399.62</v>
      </c>
      <c r="D21" s="109" t="s">
        <v>1</v>
      </c>
      <c r="E21" s="106">
        <f>+C21-B21</f>
        <v>10399.62</v>
      </c>
    </row>
    <row r="22" spans="1:5" ht="21.75">
      <c r="A22" s="162" t="s">
        <v>91</v>
      </c>
      <c r="B22" s="104">
        <v>0</v>
      </c>
      <c r="C22" s="104">
        <v>20433.42</v>
      </c>
      <c r="D22" s="109" t="s">
        <v>1</v>
      </c>
      <c r="E22" s="106">
        <f>+C22-B22</f>
        <v>20433.42</v>
      </c>
    </row>
    <row r="23" spans="1:5" ht="21.75">
      <c r="A23" s="105" t="s">
        <v>92</v>
      </c>
      <c r="B23" s="111">
        <v>400000</v>
      </c>
      <c r="C23" s="111">
        <v>504795</v>
      </c>
      <c r="D23" s="109" t="s">
        <v>1</v>
      </c>
      <c r="E23" s="106">
        <f>+C23-B23</f>
        <v>104795</v>
      </c>
    </row>
    <row r="24" spans="1:5" ht="21.75">
      <c r="A24" s="105"/>
      <c r="B24" s="114"/>
      <c r="C24" s="114"/>
      <c r="D24" s="98"/>
      <c r="E24" s="115"/>
    </row>
    <row r="25" spans="1:5" ht="21.75">
      <c r="A25" s="90" t="s">
        <v>22</v>
      </c>
      <c r="B25" s="116">
        <f>SUM(B12:B23)</f>
        <v>11697000</v>
      </c>
      <c r="C25" s="116">
        <f>SUM(C12:C23)</f>
        <v>12741876.67</v>
      </c>
      <c r="D25" s="117" t="s">
        <v>1</v>
      </c>
      <c r="E25" s="116">
        <f>SUM(E13-E14+E15+E16+E17+E18-E19+E20+E21+E22+E23)</f>
        <v>1044876.670000001</v>
      </c>
    </row>
    <row r="26" spans="1:7" s="121" customFormat="1" ht="21.75" hidden="1">
      <c r="A26" s="105"/>
      <c r="B26" s="118"/>
      <c r="C26" s="116"/>
      <c r="D26" s="119"/>
      <c r="E26" s="120"/>
      <c r="G26" s="122"/>
    </row>
    <row r="27" spans="1:5" s="121" customFormat="1" ht="21.75">
      <c r="A27" s="105" t="s">
        <v>77</v>
      </c>
      <c r="B27" s="123"/>
      <c r="C27" s="106"/>
      <c r="D27" s="93"/>
      <c r="E27" s="124"/>
    </row>
    <row r="28" spans="1:7" s="121" customFormat="1" ht="21.75">
      <c r="A28" s="105" t="s">
        <v>78</v>
      </c>
      <c r="B28" s="123"/>
      <c r="C28" s="106"/>
      <c r="D28" s="93"/>
      <c r="E28" s="106"/>
      <c r="G28" s="122"/>
    </row>
    <row r="29" spans="1:5" ht="21.75">
      <c r="A29" s="105" t="s">
        <v>29</v>
      </c>
      <c r="B29" s="123">
        <v>3500</v>
      </c>
      <c r="C29" s="106">
        <v>46150</v>
      </c>
      <c r="D29" s="109" t="s">
        <v>1</v>
      </c>
      <c r="E29" s="106">
        <f>+C29+B29</f>
        <v>49650</v>
      </c>
    </row>
    <row r="30" spans="1:5" ht="21.75">
      <c r="A30" s="125" t="s">
        <v>23</v>
      </c>
      <c r="B30" s="123">
        <v>1000</v>
      </c>
      <c r="C30" s="106">
        <v>28396</v>
      </c>
      <c r="D30" s="110" t="s">
        <v>1</v>
      </c>
      <c r="E30" s="106">
        <f>+C30-B30</f>
        <v>27396</v>
      </c>
    </row>
    <row r="31" spans="1:5" ht="21.75">
      <c r="A31" s="126" t="s">
        <v>24</v>
      </c>
      <c r="B31" s="104">
        <v>1000</v>
      </c>
      <c r="C31" s="106">
        <v>0</v>
      </c>
      <c r="D31" s="110" t="s">
        <v>5</v>
      </c>
      <c r="E31" s="106">
        <f>+B31-C31</f>
        <v>1000</v>
      </c>
    </row>
    <row r="32" spans="1:5" ht="21.75">
      <c r="A32" s="126" t="s">
        <v>25</v>
      </c>
      <c r="B32" s="104"/>
      <c r="C32" s="106"/>
      <c r="D32" s="110"/>
      <c r="E32" s="106"/>
    </row>
    <row r="33" spans="1:5" ht="21.75">
      <c r="A33" s="126" t="s">
        <v>79</v>
      </c>
      <c r="B33" s="104">
        <v>1000</v>
      </c>
      <c r="C33" s="106">
        <v>0</v>
      </c>
      <c r="D33" s="110" t="s">
        <v>5</v>
      </c>
      <c r="E33" s="106">
        <f>+B33-C33</f>
        <v>1000</v>
      </c>
    </row>
    <row r="34" spans="1:5" ht="21.75">
      <c r="A34" s="126" t="s">
        <v>80</v>
      </c>
      <c r="B34" s="104"/>
      <c r="C34" s="106"/>
      <c r="D34" s="110"/>
      <c r="E34" s="106"/>
    </row>
    <row r="35" spans="1:5" ht="21.75">
      <c r="A35" s="126" t="s">
        <v>27</v>
      </c>
      <c r="B35" s="104">
        <v>46000</v>
      </c>
      <c r="C35" s="106">
        <v>56430</v>
      </c>
      <c r="D35" s="110" t="s">
        <v>1</v>
      </c>
      <c r="E35" s="106">
        <f>+C35-B35</f>
        <v>10430</v>
      </c>
    </row>
    <row r="36" spans="1:5" ht="21.75">
      <c r="A36" s="126" t="s">
        <v>81</v>
      </c>
      <c r="B36" s="104">
        <v>1000</v>
      </c>
      <c r="C36" s="106">
        <v>0</v>
      </c>
      <c r="D36" s="110" t="s">
        <v>5</v>
      </c>
      <c r="E36" s="106">
        <f>+B36-C36</f>
        <v>1000</v>
      </c>
    </row>
    <row r="37" spans="1:5" ht="21.75">
      <c r="A37" s="126" t="s">
        <v>82</v>
      </c>
      <c r="B37" s="104">
        <v>1000</v>
      </c>
      <c r="C37" s="106">
        <v>0</v>
      </c>
      <c r="D37" s="110" t="s">
        <v>5</v>
      </c>
      <c r="E37" s="106">
        <f>+B37-C37</f>
        <v>1000</v>
      </c>
    </row>
    <row r="38" spans="1:5" ht="21.75">
      <c r="A38" s="126" t="s">
        <v>83</v>
      </c>
      <c r="B38" s="104">
        <v>1000</v>
      </c>
      <c r="C38" s="106">
        <f>4310.4+450</f>
        <v>4760.4</v>
      </c>
      <c r="D38" s="110" t="s">
        <v>1</v>
      </c>
      <c r="E38" s="106">
        <f>+C38-B38</f>
        <v>3760.3999999999996</v>
      </c>
    </row>
    <row r="39" spans="1:5" ht="21.75">
      <c r="A39" s="126"/>
      <c r="B39" s="104"/>
      <c r="C39" s="106"/>
      <c r="D39" s="110"/>
      <c r="E39" s="106"/>
    </row>
    <row r="40" spans="1:5" ht="21.75">
      <c r="A40" s="90" t="s">
        <v>22</v>
      </c>
      <c r="B40" s="127">
        <f>SUM(B27:B38)</f>
        <v>55500</v>
      </c>
      <c r="C40" s="127">
        <f>SUM(C27:C38)</f>
        <v>135736.4</v>
      </c>
      <c r="D40" s="128" t="s">
        <v>1</v>
      </c>
      <c r="E40" s="127">
        <f>SUM(E29+E30-E31-E33+E35-E36-E37+E38)</f>
        <v>87236.4</v>
      </c>
    </row>
    <row r="41" spans="1:5" s="121" customFormat="1" ht="21.75">
      <c r="A41" s="151"/>
      <c r="B41" s="120"/>
      <c r="C41" s="118"/>
      <c r="D41" s="117" t="s">
        <v>1</v>
      </c>
      <c r="E41" s="152" t="s">
        <v>2</v>
      </c>
    </row>
    <row r="42" spans="1:5" s="121" customFormat="1" ht="21.75">
      <c r="A42" s="153" t="s">
        <v>39</v>
      </c>
      <c r="B42" s="154" t="s">
        <v>3</v>
      </c>
      <c r="C42" s="148" t="s">
        <v>4</v>
      </c>
      <c r="D42" s="155"/>
      <c r="E42" s="156"/>
    </row>
    <row r="43" spans="1:5" s="121" customFormat="1" ht="21.75">
      <c r="A43" s="157"/>
      <c r="B43" s="158" t="s">
        <v>7</v>
      </c>
      <c r="C43" s="159"/>
      <c r="D43" s="160" t="s">
        <v>5</v>
      </c>
      <c r="E43" s="161" t="s">
        <v>6</v>
      </c>
    </row>
    <row r="44" spans="1:5" s="121" customFormat="1" ht="21.75">
      <c r="A44" s="130"/>
      <c r="B44" s="168"/>
      <c r="C44" s="116"/>
      <c r="D44" s="155"/>
      <c r="E44" s="156"/>
    </row>
    <row r="45" spans="1:5" s="121" customFormat="1" ht="21.75">
      <c r="A45" s="100" t="s">
        <v>98</v>
      </c>
      <c r="B45" s="168"/>
      <c r="C45" s="140"/>
      <c r="D45" s="155"/>
      <c r="E45" s="156"/>
    </row>
    <row r="46" spans="1:5" s="121" customFormat="1" ht="21.75">
      <c r="A46" s="100" t="s">
        <v>99</v>
      </c>
      <c r="B46" s="111">
        <v>1000</v>
      </c>
      <c r="C46" s="140">
        <v>0</v>
      </c>
      <c r="D46" s="110" t="s">
        <v>5</v>
      </c>
      <c r="E46" s="106">
        <f>+B46-C46</f>
        <v>1000</v>
      </c>
    </row>
    <row r="47" spans="1:5" ht="21.75">
      <c r="A47" s="126" t="s">
        <v>84</v>
      </c>
      <c r="B47" s="104">
        <v>138000</v>
      </c>
      <c r="C47" s="106">
        <v>224516.6</v>
      </c>
      <c r="D47" s="110" t="s">
        <v>1</v>
      </c>
      <c r="E47" s="106">
        <f>+C47-B47</f>
        <v>86516.6</v>
      </c>
    </row>
    <row r="48" spans="1:5" ht="21.75">
      <c r="A48" s="126"/>
      <c r="B48" s="104"/>
      <c r="C48" s="106"/>
      <c r="D48" s="110"/>
      <c r="E48" s="106"/>
    </row>
    <row r="49" spans="1:5" ht="21.75">
      <c r="A49" s="90" t="s">
        <v>22</v>
      </c>
      <c r="B49" s="127">
        <f>SUM(B42:B47)</f>
        <v>139000</v>
      </c>
      <c r="C49" s="127">
        <f>SUM(C43:C48)</f>
        <v>224516.6</v>
      </c>
      <c r="D49" s="129" t="s">
        <v>1</v>
      </c>
      <c r="E49" s="127">
        <f>+E47-E46</f>
        <v>85516.6</v>
      </c>
    </row>
    <row r="50" spans="1:6" s="121" customFormat="1" ht="21.75">
      <c r="A50" s="130"/>
      <c r="B50" s="111"/>
      <c r="C50" s="91"/>
      <c r="D50" s="93"/>
      <c r="E50" s="106"/>
      <c r="F50" s="131"/>
    </row>
    <row r="51" spans="1:5" ht="21.75">
      <c r="A51" s="126" t="s">
        <v>85</v>
      </c>
      <c r="B51" s="111"/>
      <c r="C51" s="91"/>
      <c r="D51" s="93"/>
      <c r="E51" s="106"/>
    </row>
    <row r="52" spans="1:5" ht="21.75">
      <c r="A52" s="126" t="s">
        <v>86</v>
      </c>
      <c r="B52" s="111">
        <v>150000</v>
      </c>
      <c r="C52" s="91">
        <v>199790</v>
      </c>
      <c r="D52" s="110" t="s">
        <v>1</v>
      </c>
      <c r="E52" s="106">
        <f>+C52-B52</f>
        <v>49790</v>
      </c>
    </row>
    <row r="53" spans="1:5" ht="21.75">
      <c r="A53" s="126"/>
      <c r="B53" s="104"/>
      <c r="C53" s="106"/>
      <c r="D53" s="110"/>
      <c r="E53" s="106"/>
    </row>
    <row r="54" spans="1:5" ht="21.75">
      <c r="A54" s="90" t="s">
        <v>22</v>
      </c>
      <c r="B54" s="127">
        <f>SUM(B51:B52)</f>
        <v>150000</v>
      </c>
      <c r="C54" s="127">
        <f>SUM(C51:C52)</f>
        <v>199790</v>
      </c>
      <c r="D54" s="129" t="s">
        <v>1</v>
      </c>
      <c r="E54" s="127">
        <f>+E52</f>
        <v>49790</v>
      </c>
    </row>
    <row r="55" spans="1:6" s="121" customFormat="1" ht="21.75">
      <c r="A55" s="130"/>
      <c r="B55" s="111"/>
      <c r="C55" s="91"/>
      <c r="D55" s="93"/>
      <c r="E55" s="106"/>
      <c r="F55" s="131"/>
    </row>
    <row r="56" spans="1:6" s="121" customFormat="1" ht="21.75">
      <c r="A56" s="126" t="s">
        <v>87</v>
      </c>
      <c r="B56" s="111"/>
      <c r="C56" s="91"/>
      <c r="D56" s="93"/>
      <c r="E56" s="106"/>
      <c r="F56" s="131"/>
    </row>
    <row r="57" spans="1:6" ht="21.75">
      <c r="A57" s="126" t="s">
        <v>88</v>
      </c>
      <c r="B57" s="111">
        <v>20000</v>
      </c>
      <c r="C57" s="91">
        <v>109000</v>
      </c>
      <c r="D57" s="110" t="s">
        <v>1</v>
      </c>
      <c r="E57" s="106">
        <f>+C57-B57</f>
        <v>89000</v>
      </c>
      <c r="F57" s="113"/>
    </row>
    <row r="58" spans="1:6" ht="21.75">
      <c r="A58" s="126" t="s">
        <v>89</v>
      </c>
      <c r="B58" s="111">
        <v>3000</v>
      </c>
      <c r="C58" s="91">
        <v>0</v>
      </c>
      <c r="D58" s="110" t="s">
        <v>5</v>
      </c>
      <c r="E58" s="106">
        <f>+B58-C58</f>
        <v>3000</v>
      </c>
      <c r="F58" s="113"/>
    </row>
    <row r="59" spans="1:6" ht="21.75">
      <c r="A59" s="100"/>
      <c r="B59" s="111"/>
      <c r="C59" s="91"/>
      <c r="D59" s="93"/>
      <c r="E59" s="106"/>
      <c r="F59" s="113"/>
    </row>
    <row r="60" spans="1:5" ht="21.75">
      <c r="A60" s="132" t="s">
        <v>22</v>
      </c>
      <c r="B60" s="127">
        <f>SUM(B56:B58)</f>
        <v>23000</v>
      </c>
      <c r="C60" s="127">
        <f>SUM(C56:C58)</f>
        <v>109000</v>
      </c>
      <c r="D60" s="129" t="s">
        <v>1</v>
      </c>
      <c r="E60" s="127">
        <f>SUM(E57-E58)</f>
        <v>86000</v>
      </c>
    </row>
    <row r="61" spans="1:5" ht="21.75">
      <c r="A61" s="133"/>
      <c r="B61" s="134"/>
      <c r="C61" s="134"/>
      <c r="D61" s="135"/>
      <c r="E61" s="134"/>
    </row>
    <row r="62" spans="1:5" ht="21.75">
      <c r="A62" s="133"/>
      <c r="B62" s="134"/>
      <c r="C62" s="134"/>
      <c r="D62" s="135"/>
      <c r="E62" s="134"/>
    </row>
    <row r="63" spans="1:5" ht="21.75" hidden="1">
      <c r="A63" s="133"/>
      <c r="B63" s="134"/>
      <c r="C63" s="134"/>
      <c r="D63" s="135"/>
      <c r="E63" s="134"/>
    </row>
    <row r="64" spans="1:5" ht="21.75" hidden="1">
      <c r="A64" s="133"/>
      <c r="B64" s="134"/>
      <c r="C64" s="134"/>
      <c r="D64" s="135"/>
      <c r="E64" s="134"/>
    </row>
    <row r="65" spans="1:5" ht="21.75" hidden="1">
      <c r="A65" s="133"/>
      <c r="B65" s="134"/>
      <c r="C65" s="134"/>
      <c r="D65" s="135"/>
      <c r="E65" s="134"/>
    </row>
    <row r="66" spans="1:5" ht="21.75" hidden="1">
      <c r="A66" s="133"/>
      <c r="B66" s="134"/>
      <c r="C66" s="134"/>
      <c r="D66" s="135"/>
      <c r="E66" s="134"/>
    </row>
    <row r="67" spans="1:5" ht="21.75" hidden="1">
      <c r="A67" s="133"/>
      <c r="B67" s="134"/>
      <c r="C67" s="134"/>
      <c r="D67" s="135"/>
      <c r="E67" s="134"/>
    </row>
    <row r="68" spans="1:5" s="121" customFormat="1" ht="21.75">
      <c r="A68" s="151"/>
      <c r="B68" s="120"/>
      <c r="C68" s="118"/>
      <c r="D68" s="117" t="s">
        <v>1</v>
      </c>
      <c r="E68" s="152" t="s">
        <v>2</v>
      </c>
    </row>
    <row r="69" spans="1:5" s="121" customFormat="1" ht="21.75">
      <c r="A69" s="153" t="s">
        <v>39</v>
      </c>
      <c r="B69" s="154" t="s">
        <v>3</v>
      </c>
      <c r="C69" s="148" t="s">
        <v>4</v>
      </c>
      <c r="D69" s="155"/>
      <c r="E69" s="156"/>
    </row>
    <row r="70" spans="1:5" s="121" customFormat="1" ht="21.75">
      <c r="A70" s="157"/>
      <c r="B70" s="158" t="s">
        <v>7</v>
      </c>
      <c r="C70" s="159"/>
      <c r="D70" s="160" t="s">
        <v>5</v>
      </c>
      <c r="E70" s="161" t="s">
        <v>6</v>
      </c>
    </row>
    <row r="71" spans="1:5" ht="21.75">
      <c r="A71" s="102"/>
      <c r="B71" s="111"/>
      <c r="C71" s="91"/>
      <c r="D71" s="93"/>
      <c r="E71" s="106"/>
    </row>
    <row r="72" spans="1:5" ht="21.75">
      <c r="A72" s="105" t="s">
        <v>40</v>
      </c>
      <c r="B72" s="111"/>
      <c r="C72" s="91"/>
      <c r="D72" s="93"/>
      <c r="E72" s="106"/>
    </row>
    <row r="73" spans="1:5" ht="21.75">
      <c r="A73" s="105" t="s">
        <v>41</v>
      </c>
      <c r="B73" s="111"/>
      <c r="C73" s="91"/>
      <c r="D73" s="93"/>
      <c r="E73" s="106"/>
    </row>
    <row r="74" spans="1:5" ht="21.75">
      <c r="A74" s="105" t="s">
        <v>42</v>
      </c>
      <c r="B74" s="111">
        <v>2935500</v>
      </c>
      <c r="C74" s="91">
        <f>1022524+1296276+717750</f>
        <v>3036550</v>
      </c>
      <c r="D74" s="93" t="s">
        <v>1</v>
      </c>
      <c r="E74" s="106">
        <f>+C74-B74</f>
        <v>101050</v>
      </c>
    </row>
    <row r="75" spans="1:7" ht="21.75">
      <c r="A75" s="105" t="s">
        <v>43</v>
      </c>
      <c r="B75" s="111">
        <v>0</v>
      </c>
      <c r="C75" s="91">
        <f>2900000+637000</f>
        <v>3537000</v>
      </c>
      <c r="D75" s="93" t="s">
        <v>1</v>
      </c>
      <c r="E75" s="106">
        <f>+C75-B75</f>
        <v>3537000</v>
      </c>
      <c r="G75" s="84" t="s">
        <v>94</v>
      </c>
    </row>
    <row r="76" spans="1:7" ht="21.75">
      <c r="A76" s="163" t="s">
        <v>44</v>
      </c>
      <c r="B76" s="111">
        <v>0</v>
      </c>
      <c r="C76" s="91">
        <v>3542969</v>
      </c>
      <c r="D76" s="93" t="s">
        <v>1</v>
      </c>
      <c r="E76" s="106">
        <f>+C76-B76</f>
        <v>3542969</v>
      </c>
      <c r="G76" s="84" t="s">
        <v>93</v>
      </c>
    </row>
    <row r="77" spans="1:5" ht="21.75">
      <c r="A77" s="93" t="s">
        <v>22</v>
      </c>
      <c r="B77" s="127">
        <f>SUM(B72:B76)</f>
        <v>2935500</v>
      </c>
      <c r="C77" s="127">
        <f>SUM(C72:C76)</f>
        <v>10116519</v>
      </c>
      <c r="D77" s="129" t="s">
        <v>1</v>
      </c>
      <c r="E77" s="127">
        <f>SUM(E74:E76)</f>
        <v>7181019</v>
      </c>
    </row>
    <row r="78" spans="1:5" ht="21.75">
      <c r="A78" s="166"/>
      <c r="B78" s="111"/>
      <c r="C78" s="91"/>
      <c r="D78" s="93"/>
      <c r="E78" s="106"/>
    </row>
    <row r="79" spans="1:5" ht="21.75" hidden="1">
      <c r="A79" s="84" t="s">
        <v>46</v>
      </c>
      <c r="B79" s="111"/>
      <c r="C79" s="91"/>
      <c r="D79" s="93"/>
      <c r="E79" s="106"/>
    </row>
    <row r="80" spans="1:5" ht="21.75" hidden="1">
      <c r="A80" s="84" t="s">
        <v>68</v>
      </c>
      <c r="B80" s="111">
        <v>0</v>
      </c>
      <c r="C80" s="91">
        <v>0</v>
      </c>
      <c r="D80" s="93"/>
      <c r="E80" s="106">
        <v>0</v>
      </c>
    </row>
    <row r="81" spans="2:5" ht="21.75" hidden="1">
      <c r="B81" s="111"/>
      <c r="C81" s="91"/>
      <c r="D81" s="93"/>
      <c r="E81" s="106"/>
    </row>
    <row r="82" spans="2:5" ht="21.75" hidden="1">
      <c r="B82" s="111"/>
      <c r="C82" s="91"/>
      <c r="D82" s="93"/>
      <c r="E82" s="106"/>
    </row>
    <row r="83" spans="1:5" ht="21.75" hidden="1">
      <c r="A83" s="136" t="s">
        <v>22</v>
      </c>
      <c r="B83" s="127">
        <f>SUM(B79:B80)</f>
        <v>0</v>
      </c>
      <c r="C83" s="127">
        <f>SUM(C79:C80)</f>
        <v>0</v>
      </c>
      <c r="D83" s="127"/>
      <c r="E83" s="127">
        <f>SUM(E79:E80)</f>
        <v>0</v>
      </c>
    </row>
    <row r="84" spans="1:5" ht="21.75">
      <c r="A84" s="113"/>
      <c r="B84" s="137"/>
      <c r="C84" s="116"/>
      <c r="D84" s="138"/>
      <c r="E84" s="116"/>
    </row>
    <row r="85" spans="1:5" ht="21.75">
      <c r="A85" s="133" t="s">
        <v>45</v>
      </c>
      <c r="B85" s="139">
        <f>SUM(B25,B40,B49,B54,B60,B77)</f>
        <v>15000000</v>
      </c>
      <c r="C85" s="139">
        <f>SUM(C25+C40+C49+C54+C60+C77)</f>
        <v>23527438.67</v>
      </c>
      <c r="D85" s="110" t="s">
        <v>1</v>
      </c>
      <c r="E85" s="140">
        <f>+C85-B85</f>
        <v>8527438.670000002</v>
      </c>
    </row>
    <row r="86" spans="1:5" ht="22.5" thickBot="1">
      <c r="A86" s="113"/>
      <c r="B86" s="141"/>
      <c r="C86" s="142"/>
      <c r="D86" s="143"/>
      <c r="E86" s="142"/>
    </row>
    <row r="87" spans="1:5" ht="22.5" thickTop="1">
      <c r="A87" s="108"/>
      <c r="B87" s="123"/>
      <c r="C87" s="123"/>
      <c r="D87" s="133"/>
      <c r="E87" s="123"/>
    </row>
    <row r="88" spans="1:5" ht="21.75">
      <c r="A88" s="108"/>
      <c r="B88" s="123"/>
      <c r="C88" s="123"/>
      <c r="D88" s="144"/>
      <c r="E88" s="123"/>
    </row>
    <row r="109" ht="21.75" hidden="1"/>
    <row r="110" ht="21.75" hidden="1"/>
    <row r="111" ht="21.75" hidden="1"/>
    <row r="112" spans="1:5" ht="21.75">
      <c r="A112" s="85"/>
      <c r="B112" s="86"/>
      <c r="C112" s="87"/>
      <c r="D112" s="88" t="s">
        <v>1</v>
      </c>
      <c r="E112" s="89" t="s">
        <v>2</v>
      </c>
    </row>
    <row r="113" spans="1:5" ht="21.75">
      <c r="A113" s="90" t="s">
        <v>39</v>
      </c>
      <c r="B113" s="91" t="s">
        <v>3</v>
      </c>
      <c r="C113" s="92" t="s">
        <v>57</v>
      </c>
      <c r="D113" s="93"/>
      <c r="E113" s="94"/>
    </row>
    <row r="114" spans="1:5" ht="21.75">
      <c r="A114" s="95"/>
      <c r="B114" s="96" t="s">
        <v>58</v>
      </c>
      <c r="C114" s="97"/>
      <c r="D114" s="98" t="s">
        <v>5</v>
      </c>
      <c r="E114" s="99" t="s">
        <v>6</v>
      </c>
    </row>
    <row r="115" spans="1:5" ht="21.75">
      <c r="A115" s="102"/>
      <c r="B115" s="111"/>
      <c r="C115" s="91"/>
      <c r="D115" s="93"/>
      <c r="E115" s="106"/>
    </row>
    <row r="116" spans="1:5" ht="21.75">
      <c r="A116" s="105" t="s">
        <v>35</v>
      </c>
      <c r="B116" s="111"/>
      <c r="C116" s="91"/>
      <c r="D116" s="93"/>
      <c r="E116" s="106"/>
    </row>
    <row r="117" spans="1:5" ht="21.75">
      <c r="A117" s="105" t="s">
        <v>36</v>
      </c>
      <c r="B117" s="111">
        <v>496639</v>
      </c>
      <c r="C117" s="111">
        <v>342907.79</v>
      </c>
      <c r="D117" s="93" t="s">
        <v>1</v>
      </c>
      <c r="E117" s="124">
        <f>+B117-C117</f>
        <v>153731.21000000002</v>
      </c>
    </row>
    <row r="118" spans="1:5" ht="21.75">
      <c r="A118" s="105"/>
      <c r="B118" s="111"/>
      <c r="C118" s="91"/>
      <c r="D118" s="93"/>
      <c r="E118" s="106"/>
    </row>
    <row r="119" spans="1:5" ht="21.75">
      <c r="A119" s="105"/>
      <c r="B119" s="111"/>
      <c r="C119" s="91"/>
      <c r="D119" s="93"/>
      <c r="E119" s="106"/>
    </row>
    <row r="120" spans="1:5" ht="21.75">
      <c r="A120" s="93" t="s">
        <v>22</v>
      </c>
      <c r="B120" s="127">
        <f>SUM(B116:B117)</f>
        <v>496639</v>
      </c>
      <c r="C120" s="127">
        <f>SUM(C116:C117)</f>
        <v>342907.79</v>
      </c>
      <c r="D120" s="146" t="s">
        <v>1</v>
      </c>
      <c r="E120" s="127">
        <f>SUM(E116:E117)</f>
        <v>153731.21000000002</v>
      </c>
    </row>
    <row r="121" spans="1:5" ht="21.75">
      <c r="A121" s="105"/>
      <c r="B121" s="111"/>
      <c r="C121" s="91"/>
      <c r="D121" s="93"/>
      <c r="E121" s="106"/>
    </row>
    <row r="122" spans="1:5" ht="21.75">
      <c r="A122" s="105" t="s">
        <v>62</v>
      </c>
      <c r="B122" s="111"/>
      <c r="C122" s="91"/>
      <c r="D122" s="93"/>
      <c r="E122" s="106"/>
    </row>
    <row r="123" spans="1:5" ht="21.75">
      <c r="A123" s="105" t="s">
        <v>37</v>
      </c>
      <c r="B123" s="111"/>
      <c r="C123" s="91"/>
      <c r="D123" s="93"/>
      <c r="E123" s="106"/>
    </row>
    <row r="124" spans="1:5" ht="21.75">
      <c r="A124" s="105" t="s">
        <v>38</v>
      </c>
      <c r="B124" s="111">
        <v>5461900</v>
      </c>
      <c r="C124" s="91">
        <f>2624640+2467862.93+179040</f>
        <v>5271542.93</v>
      </c>
      <c r="D124" s="93" t="s">
        <v>1</v>
      </c>
      <c r="E124" s="106">
        <f aca="true" t="shared" si="0" ref="E124:E130">+B124-C124</f>
        <v>190357.0700000003</v>
      </c>
    </row>
    <row r="125" spans="1:5" ht="21.75">
      <c r="A125" s="105" t="s">
        <v>47</v>
      </c>
      <c r="B125" s="111">
        <v>847840</v>
      </c>
      <c r="C125" s="91">
        <v>748240</v>
      </c>
      <c r="D125" s="93" t="s">
        <v>1</v>
      </c>
      <c r="E125" s="106">
        <f t="shared" si="0"/>
        <v>99600</v>
      </c>
    </row>
    <row r="126" spans="1:5" ht="21.75">
      <c r="A126" s="105" t="s">
        <v>48</v>
      </c>
      <c r="B126" s="111">
        <v>3790460</v>
      </c>
      <c r="C126" s="91">
        <f>190660+1421113.56+452233</f>
        <v>2064006.56</v>
      </c>
      <c r="D126" s="93" t="s">
        <v>1</v>
      </c>
      <c r="E126" s="106">
        <f t="shared" si="0"/>
        <v>1726453.44</v>
      </c>
    </row>
    <row r="127" spans="1:5" ht="21.75">
      <c r="A127" s="105" t="s">
        <v>49</v>
      </c>
      <c r="B127" s="111">
        <v>427300</v>
      </c>
      <c r="C127" s="111">
        <v>406713.02</v>
      </c>
      <c r="D127" s="110" t="s">
        <v>5</v>
      </c>
      <c r="E127" s="124">
        <f>+C127-B127</f>
        <v>-20586.97999999998</v>
      </c>
    </row>
    <row r="128" spans="1:5" ht="21.75">
      <c r="A128" s="105" t="s">
        <v>50</v>
      </c>
      <c r="B128" s="111">
        <v>359000</v>
      </c>
      <c r="C128" s="91">
        <v>254854</v>
      </c>
      <c r="D128" s="93" t="s">
        <v>1</v>
      </c>
      <c r="E128" s="106">
        <f t="shared" si="0"/>
        <v>104146</v>
      </c>
    </row>
    <row r="129" spans="1:5" ht="21.75" hidden="1">
      <c r="A129" s="105" t="s">
        <v>51</v>
      </c>
      <c r="B129" s="111">
        <v>0</v>
      </c>
      <c r="C129" s="91">
        <v>0</v>
      </c>
      <c r="D129" s="93"/>
      <c r="E129" s="106">
        <f t="shared" si="0"/>
        <v>0</v>
      </c>
    </row>
    <row r="130" spans="1:5" ht="21.75">
      <c r="A130" s="105" t="s">
        <v>95</v>
      </c>
      <c r="B130" s="111">
        <v>3616500</v>
      </c>
      <c r="C130" s="91">
        <f>202000+2989900</f>
        <v>3191900</v>
      </c>
      <c r="D130" s="93" t="s">
        <v>1</v>
      </c>
      <c r="E130" s="106">
        <f t="shared" si="0"/>
        <v>424600</v>
      </c>
    </row>
    <row r="131" spans="1:5" ht="21.75">
      <c r="A131" s="105"/>
      <c r="B131" s="111"/>
      <c r="C131" s="91"/>
      <c r="D131" s="93"/>
      <c r="E131" s="106"/>
    </row>
    <row r="132" spans="1:5" ht="21.75">
      <c r="A132" s="105"/>
      <c r="B132" s="111"/>
      <c r="C132" s="91"/>
      <c r="D132" s="93"/>
      <c r="E132" s="106"/>
    </row>
    <row r="133" spans="1:5" ht="21.75">
      <c r="A133" s="98" t="s">
        <v>22</v>
      </c>
      <c r="B133" s="127">
        <f>SUM(B122:B130)</f>
        <v>14503000</v>
      </c>
      <c r="C133" s="127">
        <f>SUM(C122:C130)</f>
        <v>11937256.51</v>
      </c>
      <c r="D133" s="146" t="s">
        <v>1</v>
      </c>
      <c r="E133" s="127">
        <f>SUM(E124+E125+E126-E127+E128+E130)</f>
        <v>2565743.49</v>
      </c>
    </row>
    <row r="134" spans="1:5" ht="21.75">
      <c r="A134" s="112" t="s">
        <v>54</v>
      </c>
      <c r="B134" s="127">
        <f>SUM(B133+B120)</f>
        <v>14999639</v>
      </c>
      <c r="C134" s="127">
        <f>SUM(C133+C120)</f>
        <v>12280164.299999999</v>
      </c>
      <c r="D134" s="147" t="s">
        <v>1</v>
      </c>
      <c r="E134" s="127">
        <f>SUM(E120+E133)</f>
        <v>2719474.7</v>
      </c>
    </row>
    <row r="135" spans="1:5" ht="21.75">
      <c r="A135" s="113" t="s">
        <v>96</v>
      </c>
      <c r="B135" s="134"/>
      <c r="C135" s="140">
        <f>551510+3378554-40854</f>
        <v>3889210</v>
      </c>
      <c r="D135" s="135"/>
      <c r="E135" s="134"/>
    </row>
    <row r="136" spans="1:7" ht="21.75">
      <c r="A136" s="113" t="s">
        <v>56</v>
      </c>
      <c r="B136" s="134"/>
      <c r="C136" s="154">
        <f>2900000+637000</f>
        <v>3537000</v>
      </c>
      <c r="D136" s="135"/>
      <c r="E136" s="148"/>
      <c r="G136" s="84" t="s">
        <v>94</v>
      </c>
    </row>
    <row r="137" spans="1:5" ht="21.75">
      <c r="A137" s="113" t="s">
        <v>55</v>
      </c>
      <c r="B137" s="134"/>
      <c r="C137" s="127">
        <f>+C134+C136+C135</f>
        <v>19706374.299999997</v>
      </c>
      <c r="D137" s="135"/>
      <c r="E137" s="134"/>
    </row>
    <row r="138" spans="1:5" ht="21.75">
      <c r="A138" s="113"/>
      <c r="B138" s="134"/>
      <c r="C138" s="127">
        <v>0</v>
      </c>
      <c r="D138" s="135"/>
      <c r="E138" s="134"/>
    </row>
    <row r="139" spans="1:5" ht="22.5" thickBot="1">
      <c r="A139" s="113"/>
      <c r="B139" s="134"/>
      <c r="C139" s="149">
        <f>SUM(C85-C137)</f>
        <v>3821064.370000005</v>
      </c>
      <c r="D139" s="150"/>
      <c r="E139" s="134"/>
    </row>
    <row r="140" spans="1:5" ht="22.5" thickTop="1">
      <c r="A140" s="108"/>
      <c r="B140" s="123"/>
      <c r="C140" s="123"/>
      <c r="D140" s="144"/>
      <c r="E140" s="123"/>
    </row>
    <row r="141" spans="1:5" ht="21.75">
      <c r="A141" s="108"/>
      <c r="B141" s="123"/>
      <c r="C141" s="123"/>
      <c r="D141" s="144"/>
      <c r="E141" s="123"/>
    </row>
    <row r="142" spans="1:11" ht="26.25" customHeight="1">
      <c r="A142" s="182"/>
      <c r="B142" s="183"/>
      <c r="C142" s="183"/>
      <c r="D142" s="183"/>
      <c r="E142" s="183"/>
      <c r="F142" s="183"/>
      <c r="G142" s="183"/>
      <c r="H142" s="183"/>
      <c r="K142" s="107"/>
    </row>
    <row r="143" spans="1:8" ht="26.25" customHeight="1">
      <c r="A143" s="164"/>
      <c r="B143" s="174"/>
      <c r="C143" s="174"/>
      <c r="D143" s="164"/>
      <c r="E143" s="164"/>
      <c r="F143" s="164"/>
      <c r="G143" s="164"/>
      <c r="H143" s="165"/>
    </row>
    <row r="144" spans="1:8" ht="26.25" customHeight="1">
      <c r="A144" s="175"/>
      <c r="B144" s="176"/>
      <c r="C144" s="176"/>
      <c r="D144" s="176"/>
      <c r="E144" s="176"/>
      <c r="F144" s="176"/>
      <c r="G144" s="176"/>
      <c r="H144" s="176"/>
    </row>
    <row r="145" spans="1:8" s="167" customFormat="1" ht="26.25" customHeight="1">
      <c r="A145" s="177" t="s">
        <v>97</v>
      </c>
      <c r="B145" s="178"/>
      <c r="C145" s="178"/>
      <c r="D145" s="178"/>
      <c r="E145" s="178"/>
      <c r="F145" s="178"/>
      <c r="G145" s="178"/>
      <c r="H145" s="178"/>
    </row>
    <row r="146" spans="1:8" s="167" customFormat="1" ht="26.25" customHeight="1">
      <c r="A146" s="177" t="s">
        <v>100</v>
      </c>
      <c r="B146" s="178"/>
      <c r="C146" s="178"/>
      <c r="D146" s="178"/>
      <c r="E146" s="178"/>
      <c r="F146" s="178"/>
      <c r="G146" s="178"/>
      <c r="H146" s="178"/>
    </row>
    <row r="147" spans="1:6" ht="21.75">
      <c r="A147" s="179" t="s">
        <v>69</v>
      </c>
      <c r="B147" s="174"/>
      <c r="C147" s="174" t="s">
        <v>61</v>
      </c>
      <c r="D147" s="174"/>
      <c r="E147" s="174"/>
      <c r="F147" s="180"/>
    </row>
    <row r="148" spans="1:5" ht="21.75">
      <c r="A148" s="133"/>
      <c r="B148" s="134"/>
      <c r="C148" s="134"/>
      <c r="D148" s="135"/>
      <c r="E148" s="134"/>
    </row>
  </sheetData>
  <sheetProtection/>
  <mergeCells count="9">
    <mergeCell ref="B143:C143"/>
    <mergeCell ref="A144:H144"/>
    <mergeCell ref="A145:H145"/>
    <mergeCell ref="A146:H146"/>
    <mergeCell ref="A147:F147"/>
    <mergeCell ref="A1:E1"/>
    <mergeCell ref="A3:E3"/>
    <mergeCell ref="A5:E5"/>
    <mergeCell ref="A142:H142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  <rowBreaks count="3" manualBreakCount="3">
    <brk id="40" max="4" man="1"/>
    <brk id="62" max="4" man="1"/>
    <brk id="1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Cyber</cp:lastModifiedBy>
  <cp:lastPrinted>2016-05-02T07:53:47Z</cp:lastPrinted>
  <dcterms:created xsi:type="dcterms:W3CDTF">2010-10-15T07:42:20Z</dcterms:created>
  <dcterms:modified xsi:type="dcterms:W3CDTF">2016-05-02T07:53:52Z</dcterms:modified>
  <cp:category/>
  <cp:version/>
  <cp:contentType/>
  <cp:contentStatus/>
</cp:coreProperties>
</file>