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2" activeTab="6"/>
  </bookViews>
  <sheets>
    <sheet name="งบแสดงฐานะการเงิน" sheetId="1" r:id="rId1"/>
    <sheet name="งบทรัพย์สิน" sheetId="2" r:id="rId2"/>
    <sheet name="หมายเหตุ 3" sheetId="3" r:id="rId3"/>
    <sheet name="หมายเหตุ 10" sheetId="4" r:id="rId4"/>
    <sheet name="หมายเหตุ 12" sheetId="5" r:id="rId5"/>
    <sheet name="หมายเหตุ 16" sheetId="6" r:id="rId6"/>
    <sheet name="งบแสดงผลจ่ายจากเงินรายรับ" sheetId="7" r:id="rId7"/>
  </sheets>
  <definedNames>
    <definedName name="_xlnm.Print_Area" localSheetId="1">'งบทรัพย์สิน'!$A$1:$D$39</definedName>
    <definedName name="_xlnm.Print_Area" localSheetId="0">'งบแสดงฐานะการเงิน'!$A$1:$F$64</definedName>
    <definedName name="_xlnm.Print_Area" localSheetId="4">'หมายเหตุ 12'!$A$1:$G$17</definedName>
  </definedNames>
  <calcPr fullCalcOnLoad="1"/>
</workbook>
</file>

<file path=xl/sharedStrings.xml><?xml version="1.0" encoding="utf-8"?>
<sst xmlns="http://schemas.openxmlformats.org/spreadsheetml/2006/main" count="364" uniqueCount="263">
  <si>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</si>
  <si>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</si>
  <si>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</si>
  <si>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</si>
  <si>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เงินฝาก - เงินทุนส่งเสริมกิจการเทศบาล (ก.ส.ท.)</t>
  </si>
  <si>
    <t>เงินกองทุนสะสมองค์การบริหารส่วนจังหวัด (ก.ส.อ.)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</si>
  <si>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</si>
  <si>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</si>
  <si>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</si>
  <si>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</si>
  <si>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</si>
  <si>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</si>
  <si>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 xml:space="preserve">ทรัพย์สินที่เกิดจากการกู้ 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</si>
  <si>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</si>
  <si>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</si>
  <si>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</si>
  <si>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</si>
  <si>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</si>
  <si>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</si>
  <si>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</si>
  <si>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</si>
  <si>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</si>
  <si>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</si>
  <si>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</si>
  <si>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</si>
  <si>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</si>
  <si>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</si>
  <si>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</si>
  <si>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ณ วันที่ 30 กันยายน 2558</t>
  </si>
  <si>
    <t>หนี้สินและเงินสะสม</t>
  </si>
  <si>
    <t>ที่ดิน</t>
  </si>
  <si>
    <t>อาคาร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</si>
  <si>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</si>
  <si>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</si>
  <si>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</si>
  <si>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</si>
  <si>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</si>
  <si>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</si>
  <si>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</si>
  <si>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ครุภัณฑ์วิทยาศาสตร์และการแพทย์</t>
  </si>
  <si>
    <t>ครุภัณฑ์งานบ้านงานครัว</t>
  </si>
  <si>
    <t>ครุภัณฑ์โรงงาน</t>
  </si>
  <si>
    <t>ครุภัณฑ์ดับเพลิง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</si>
  <si>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</si>
  <si>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</si>
  <si>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</si>
  <si>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</si>
  <si>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</si>
  <si>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ครุภัณฑ์การโยธา</t>
  </si>
  <si>
    <t>รวมที่ดิน อาคารสิ่งปลูกสร้างและครุภัณฑ์</t>
  </si>
  <si>
    <t>งบทรัพย์สิน</t>
  </si>
  <si>
    <t>รายได้</t>
  </si>
  <si>
    <t>เงินกู้</t>
  </si>
  <si>
    <t>เงินอุทิศ</t>
  </si>
  <si>
    <t>เงินอุดหนุน</t>
  </si>
  <si>
    <t>ประมาณการ</t>
  </si>
  <si>
    <t>หน่วย : บาท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</si>
  <si>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</si>
  <si>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</si>
  <si>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</si>
  <si>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</si>
  <si>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</si>
  <si>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</si>
  <si>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</si>
  <si>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</si>
  <si>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</si>
  <si>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</si>
  <si>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</si>
  <si>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เงินอุดหนุนเฉพาะกิจ</t>
  </si>
  <si>
    <t>ค่าตอบแทน</t>
  </si>
  <si>
    <t>ค่าใช้สอย</t>
  </si>
  <si>
    <t>ค่าวัสดุ</t>
  </si>
  <si>
    <t>งบกลาง</t>
  </si>
  <si>
    <t>ค่าที่ดินและสิ่งก่อสร้าง</t>
  </si>
  <si>
    <t>หมวดภาษีจัดสรร</t>
  </si>
  <si>
    <t>หมวดเงินอุดหนุนทั่วไป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</si>
  <si>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</si>
  <si>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</si>
  <si>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</si>
  <si>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</si>
  <si>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</si>
  <si>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</si>
  <si>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</si>
  <si>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ไม่สินทรัพย์หมุนเวียน</t>
  </si>
  <si>
    <t>ไม่สินทรัพย์หมุนเวียนอื่น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</si>
  <si>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</si>
  <si>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</si>
  <si>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</si>
  <si>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</si>
  <si>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</si>
  <si>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 xml:space="preserve">ครุภัณฑ์อื่น ๆ </t>
  </si>
  <si>
    <t>ชื่อ</t>
  </si>
  <si>
    <t>รวมจำนวนเงินแหล่งที่มาของทรัพย์สิน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</si>
  <si>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</si>
  <si>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</si>
  <si>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</si>
  <si>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รวม</t>
  </si>
  <si>
    <t>หมายเหตุ 10 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</si>
  <si>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</si>
  <si>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</si>
  <si>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</si>
  <si>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</si>
  <si>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</si>
  <si>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</si>
  <si>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12  เงินรับฝาก</t>
  </si>
  <si>
    <t>ภาษีหัก ณ ที่จ่าย</t>
  </si>
  <si>
    <t>เงินประกันสัญญา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</si>
  <si>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</si>
  <si>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</si>
  <si>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</si>
  <si>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</si>
  <si>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</si>
  <si>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2. ลูกหนี้ค่าภาษี</t>
  </si>
  <si>
    <t>1. เงินฝาก ก.ส.ท.   หรือ  เงินฝาก ก.ส.อ.</t>
  </si>
  <si>
    <t>3. หุ้นในโรงพิมพ์อาสารักษาดินแดน</t>
  </si>
  <si>
    <t>4. ลูกหนี้รายได้อื่น ๆ</t>
  </si>
  <si>
    <t>5. ทรัพย์สินที่เกิดจากเงินกู้ที่ชำระหนี้แล้ว   (ผลต่างระหว่างทรัพย์สินเกิดจากเงินกู้และเจ้าหนี้เงินกู้)</t>
  </si>
  <si>
    <t>6. เงินสะสมที่สามารถนำไปใช้ได้</t>
  </si>
  <si>
    <r>
      <t>หัก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>25% ของรายรับจริงสูงกว่ารายจ่ายจริง (เงินทุนสำรองเงินสะสม)</t>
    </r>
  </si>
  <si>
    <t>และจะเบิกจ่ายในปีงบประมาณต่อไป  ตามรายละเอียดแนบท้ายหมายเหตุ 17</t>
  </si>
  <si>
    <t>เงินเดือน(ฝ่ายการเมือง)</t>
  </si>
  <si>
    <t>เงินเดือน(ฝ่ายประจำ)</t>
  </si>
  <si>
    <t>ค่าสาธารณูปโภค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</si>
  <si>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</si>
  <si>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</si>
  <si>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</si>
  <si>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</si>
  <si>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</si>
  <si>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</si>
  <si>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</si>
  <si>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</si>
  <si>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</si>
  <si>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</si>
  <si>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</si>
  <si>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</si>
  <si>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</si>
  <si>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</si>
  <si>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</si>
  <si>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</si>
  <si>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</si>
  <si>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</si>
  <si>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</si>
  <si>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หมวดรายได้จากทรัพย์สิน</t>
  </si>
  <si>
    <t>หมวดเงินอุดหนุนระบุวัตถุประสงค์/เฉพาะกิจ</t>
  </si>
  <si>
    <t>รายรับสูงกว่าหรือ(ต่ำกว่า)รายจ่าย</t>
  </si>
  <si>
    <t>รายละเอียดประกอบงบแสดงผลการดำเนินงานจ่ายจากเงินรายรับ</t>
  </si>
  <si>
    <t xml:space="preserve">  หมายเหตุ  1    ค่าครุภัณฑ์ </t>
  </si>
  <si>
    <t>บาท</t>
  </si>
  <si>
    <t>ประกอบด้วย</t>
  </si>
  <si>
    <t>จ่ายจากเงินรายรับ</t>
  </si>
  <si>
    <t>จ่ายจากเงินอุดหนุนระบุวัตถุประสงค์ / เฉพาะกิจ</t>
  </si>
  <si>
    <t xml:space="preserve">  หมายเหตุ  2    ค่าที่ดินและสิ่งก่อสร้าง     จำนวนเงิน</t>
  </si>
  <si>
    <t>หมายเหตุ 2    งบทรัพย์สิน</t>
  </si>
  <si>
    <t>หมายเหตุ 16  เงินสะสม</t>
  </si>
  <si>
    <t>เงินอุดหนุนทั่วไป</t>
  </si>
  <si>
    <t>เทศบาลตำบลบางกระบือ</t>
  </si>
  <si>
    <t>สำหรับปี สิ้นสุดวันที่ 30 กันยายน 2558</t>
  </si>
  <si>
    <t>เคหะและชุมชน</t>
  </si>
  <si>
    <t>ไฟฟ้าและถนน</t>
  </si>
  <si>
    <t>ค่าก่อสร้างสิ่งสาธารณูปโภค</t>
  </si>
  <si>
    <t>โครงการก่อสร้างถนนผิว</t>
  </si>
  <si>
    <t>จราจร Over lay  หมู่ที่ 1</t>
  </si>
  <si>
    <t>(ทางแยกหมู่บ้านหน้าเทศบาลฯ)</t>
  </si>
  <si>
    <t>โครงการก่อสร้างทางเท้า ค.ส.ล.</t>
  </si>
  <si>
    <t>หมู่ที่ 5</t>
  </si>
  <si>
    <t>โครงการก่อสร้างทางลาดเอียง</t>
  </si>
  <si>
    <t>สำหรับคนพิการบริเวณอาคาร</t>
  </si>
  <si>
    <t>สำนักงานเทศบลตำบลบางกระบือ</t>
  </si>
  <si>
    <t>การเกษตร</t>
  </si>
  <si>
    <t>อนุรักษ์แหล่งน้ำ</t>
  </si>
  <si>
    <t>และป่าไม้</t>
  </si>
  <si>
    <t>ค่าบำรุงรักษาและปรับปรุง</t>
  </si>
  <si>
    <t>ที่ดินและสิ่งก่อสร้าง</t>
  </si>
  <si>
    <t>โครงการขุดลอดคลองสวนกลาง</t>
  </si>
  <si>
    <t>หมู่ที่ 2</t>
  </si>
  <si>
    <t>ค่าใช้จ่าย 5%</t>
  </si>
  <si>
    <t>เบี้ยยังชีพผู้สูงอายุ ปีงบประมาณ พ.ศ.2557</t>
  </si>
  <si>
    <t>โครงการศูนย์พัฒนาครอบครัวในชุมชน</t>
  </si>
  <si>
    <t>สปสช. (ค่ารักษาพยาบาล)</t>
  </si>
  <si>
    <t>เงินฝากธนาคารเพื่อการเกษตรฯ ประเภท ออมทรัพย์</t>
  </si>
  <si>
    <t>เงินฝากธนาคารออมสิน ประเภท เผื่อเรียก</t>
  </si>
  <si>
    <t xml:space="preserve">เงินฝากธนาคารเพื่อการเกษตรฯ ประเภท ประจำ 3 เดือน </t>
  </si>
  <si>
    <t>เงินฝากธนาคารออมสิน ประเภท ประจำ 6 เดือน</t>
  </si>
  <si>
    <t>เงินฝากธนาคารกรุงไทย ประเภท กระแสรายวัน</t>
  </si>
  <si>
    <t>เงินอุดหนุนปรับสภาพสิ่งแวดล้อม</t>
  </si>
  <si>
    <t>เงินสะสม  ณ  30  กันยายน 2558  ประกอบด้วย</t>
  </si>
  <si>
    <t>เงินสะสม  1  ตุลาคม 2557 (เงินสะสมต้นปี)</t>
  </si>
  <si>
    <t>เงินสะสม  ณ  30  กันยายน 2558  (เงินสะสมปลายปี)</t>
  </si>
  <si>
    <t>รายจ่ายค้างจ่ายคงเหลือ ปี 2557</t>
  </si>
  <si>
    <t>เงินเบิกเกินส่งคืน ปี 2557</t>
  </si>
  <si>
    <t>เงินเบิกเกินส่งคืน ปี 2557 (โครงการศูนย์รวมข้อมูลข่าวสาร)</t>
  </si>
  <si>
    <t>ทั้งนี้ในงบประมาณ พ.ศ.  ..............  ได้รับอนุมัติให้จ่ายเงินสะสมที่อยู่ระหว่างดำเนินการจำนวน ......................-.....................บาท</t>
  </si>
  <si>
    <t>สิ่งก่อสร้าง</t>
  </si>
  <si>
    <t>เงินรับโอน - สภาตำบล</t>
  </si>
  <si>
    <t>เงินรับโอน - กรมส่งเสริมการปกครองฯ</t>
  </si>
  <si>
    <t>เงินรับโอน - อบต.</t>
  </si>
  <si>
    <t>งบกลาง - เบี้ยยังชีพผู้สุงอายุ</t>
  </si>
  <si>
    <t>งบกลาง - เบี้ยยังชีพผู้พิการ</t>
  </si>
  <si>
    <t xml:space="preserve">               (นางทรรศมน  สระสำลี)                  (นายอำนาจ  วีระสวัสดิ์)                   (นายสมจิตต์  ลัดดาวัลย์)</t>
  </si>
  <si>
    <t xml:space="preserve">               (นางทรรศมน  สระสำลี)                           (นายอำนาจ  วีระสวัสดิ์)                            (นายสมจิตต์  ลัดดาวัลย์)</t>
  </si>
  <si>
    <t xml:space="preserve">จำนวนเงิน </t>
  </si>
  <si>
    <t>ฏีกาที่ ช.35/256</t>
  </si>
  <si>
    <t>2.ค่าจ้างซ่อมแซมระบบประปาบาดาล หมู่ที่ 1</t>
  </si>
  <si>
    <t>ฏีกาที่ ช.44/339</t>
  </si>
  <si>
    <t>3.ค่าจ้างเหมาซ่อมแซมเครื่องถ่ายเอกสาร</t>
  </si>
  <si>
    <t>ฏีกาที่ ป.212/400</t>
  </si>
  <si>
    <t xml:space="preserve">1.ค่าจ้างซ่อมแซมระบบประปาบาดาล หมู่ที่ 5 </t>
  </si>
  <si>
    <t xml:space="preserve">4.ค่าจัดซื้อครุภัณฑ์คอมพิวเตอร์ </t>
  </si>
  <si>
    <t>ฏีกาที่ ค.91/434</t>
  </si>
  <si>
    <t>5.ค่าจ้างเหมาซ่อมแซมครุภัณฑ์คอมพิวเตอร์</t>
  </si>
  <si>
    <t>ฏีกาที่ ป.236/460</t>
  </si>
  <si>
    <t>6.ค่าจ้างซ่อมปั๊มน้ำ</t>
  </si>
  <si>
    <t>ฏีกาที่ ป.272/520</t>
  </si>
  <si>
    <t>7.ค่าจัดซื้อรถจักรยานยนต์</t>
  </si>
  <si>
    <t>ฏีกาที่ ป.278/528</t>
  </si>
  <si>
    <t>8.ค่าจัดซื้อครุภัณฑ์สำนักงาน</t>
  </si>
  <si>
    <t>ฏีกาที่ ป.284/538</t>
  </si>
  <si>
    <t>1.ค่าจ้างเหมาซ่อมแซมห้องน้ำและสุขภัณฑ์</t>
  </si>
  <si>
    <t>ฏีกาที่ ช.9/66</t>
  </si>
  <si>
    <t>2.ค่าจ้างเหมาซ่อมแซมรั้วและศาลพระพรหม</t>
  </si>
  <si>
    <t>ฏีกาที่ ช.10/67</t>
  </si>
  <si>
    <t>3.ค่าจ้างเหมาซ่อมแซมไฟฟ้าสาธารณะ</t>
  </si>
  <si>
    <t>ฏีกาที่ ช.50/376</t>
  </si>
  <si>
    <t>4.ค่าจ้างเหมาซ่อมแซมระบบกระจายเสียงตามสาย</t>
  </si>
  <si>
    <t>ฏีกาที่ ช.51/377</t>
  </si>
  <si>
    <t>5.ค่าจ้างซ่อมแซมไฟฟ้าสาธารณะ</t>
  </si>
  <si>
    <t>ฏีกาที่ ช.68/521</t>
  </si>
  <si>
    <t>6.ค่าจ้างซ่อมแซมระบบประปาบาดาล หมุ่ที่ 5</t>
  </si>
  <si>
    <t>ฏีกาที่ ช.69/522</t>
  </si>
  <si>
    <t>7.ค่าจ้างซ่อมแซมระบบกระจายเสียงตามสาย</t>
  </si>
  <si>
    <t>ฏีกาที่ ช.70/529</t>
  </si>
  <si>
    <t>1.ค่าก่อสร้างทางเท้า ค.ส.ล. หมู่ที่ 3</t>
  </si>
  <si>
    <t>ฏีกาที่ ช.49/358</t>
  </si>
  <si>
    <t>2.ค่าก่อสร้างถนนผิวจราจร over lay  หมู่ที่ 1</t>
  </si>
  <si>
    <t>3.ค่าก่อสร้างทางเท้า ค.ส.ล. หมู่ที่ 5</t>
  </si>
  <si>
    <t>4.ค่าก่อสร้างทางลาดเอียง สำหรับคนพิการ</t>
  </si>
  <si>
    <t>5.โครงการขุดลอกคลองสวนกลาง หมู่ที่ 2</t>
  </si>
  <si>
    <t>กันเงิน</t>
  </si>
  <si>
    <t xml:space="preserve"> </t>
  </si>
  <si>
    <t>1.ค่าก่อสร้างทางเท้า ค.ส.ล. หมู่ที่ 5</t>
  </si>
  <si>
    <t>ฎีกาที่ ช.11/125</t>
  </si>
  <si>
    <r>
      <t>หมายเหตุ</t>
    </r>
    <r>
      <rPr>
        <sz val="15"/>
        <color indexed="8"/>
        <rFont val="TH SarabunPSK"/>
        <family val="2"/>
      </rPr>
      <t xml:space="preserve"> (ดำเนินการเบิกจ่ายในปีงบประมาณ 2559)</t>
    </r>
  </si>
  <si>
    <t>2.โครงการขุดลอกคลองสวนกลาง หมู่ที่ 2</t>
  </si>
  <si>
    <t>ฎีกาที่ ช.13/164</t>
  </si>
  <si>
    <t>3.ค่าก่อสร้างถนนผิวจราจร over lay หมุ่ที่ 1</t>
  </si>
  <si>
    <t>ฎีกาที่ ช.23/271</t>
  </si>
  <si>
    <t xml:space="preserve">                 ผู้อำนวยการกองคลัง                 ปลัดเทศบาลตำบลบางกระบือ            นายกเทศมนตรีตำบลบางกระบือ</t>
  </si>
  <si>
    <t>เบี้ยยังชีพผู้สูงอายุ ปีงบประมาณ พ.ศ.2558</t>
  </si>
  <si>
    <t>เบี้ยยังชีพผู้พิการ ปีงบประมาณ พ.ศ.2558</t>
  </si>
  <si>
    <t xml:space="preserve">                ผู้อำนวยการกองคลัง                         ปลัดเทศบาลตำบลบางกระบือ                     นายกเทศมนตรีตำบลบางกระบือ</t>
  </si>
  <si>
    <t>9.ค่าจัดซื้อกระจกโค้งส่องทาง</t>
  </si>
  <si>
    <t>ฏีกาที่ น(ช).2/27</t>
  </si>
  <si>
    <t>ฏีกาที่ น(ช).1/25</t>
  </si>
  <si>
    <t>10.ค่าจัดซื้อเครื่องออกกำลังกาย</t>
  </si>
  <si>
    <t>6.โครงการขุดลอกลำปะโดงสาธารณะ หมู่ที่ 4</t>
  </si>
  <si>
    <t>ฏีกาที่ น(ช).4/548</t>
  </si>
  <si>
    <t>7.โครงการขุดลอกคลองหลังวัดตะโหนดราย หมู่ 1,2</t>
  </si>
  <si>
    <t>ฏีกาที่ น(ช).4/47</t>
  </si>
  <si>
    <t>8.โครงการปรับปรุงถนนลาดยาง หมู่ที่ 5</t>
  </si>
  <si>
    <t>จ่ายจากเงินอุดหนุนทั่วไป/เงินอุดหนุนเฉพาะกิจ</t>
  </si>
  <si>
    <t>9.โครงการปรับปรุงถนนลาดยาง หมู่ที่ 1</t>
  </si>
  <si>
    <t>ฏีกาที่ น(ช).2/38</t>
  </si>
  <si>
    <t>ฏีกาที่ น(ช).3/44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</si>
</sst>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2"/>
      <color indexed="8"/>
      <name val="TH SarabunPSK"/>
      <family val="2"/>
    </font>
    <font>
      <u val="single"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2"/>
      <color theme="1"/>
      <name val="TH SarabunPSK"/>
      <family val="2"/>
    </font>
    <font>
      <u val="single"/>
      <sz val="15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double"/>
    </border>
    <border>
      <left/>
      <right/>
      <top style="thick"/>
      <bottom style="thick"/>
    </border>
    <border>
      <left/>
      <right/>
      <top/>
      <bottom style="thick"/>
    </border>
    <border>
      <left/>
      <right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43" fontId="48" fillId="0" borderId="0" xfId="36" applyFont="1" applyBorder="1" applyAlignment="1">
      <alignment vertical="center"/>
    </xf>
    <xf numFmtId="43" fontId="49" fillId="0" borderId="0" xfId="36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3" fontId="49" fillId="0" borderId="11" xfId="36" applyFont="1" applyFill="1" applyBorder="1" applyAlignment="1">
      <alignment vertical="center"/>
    </xf>
    <xf numFmtId="43" fontId="49" fillId="0" borderId="12" xfId="36" applyFont="1" applyFill="1" applyBorder="1" applyAlignment="1">
      <alignment vertical="center"/>
    </xf>
    <xf numFmtId="43" fontId="48" fillId="0" borderId="12" xfId="36" applyFont="1" applyFill="1" applyBorder="1" applyAlignment="1">
      <alignment vertical="center"/>
    </xf>
    <xf numFmtId="43" fontId="5" fillId="0" borderId="12" xfId="36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3" fontId="48" fillId="0" borderId="13" xfId="36" applyFont="1" applyBorder="1" applyAlignment="1">
      <alignment vertical="center"/>
    </xf>
    <xf numFmtId="0" fontId="48" fillId="0" borderId="0" xfId="0" applyFont="1" applyBorder="1" applyAlignment="1">
      <alignment/>
    </xf>
    <xf numFmtId="0" fontId="50" fillId="0" borderId="0" xfId="0" applyFont="1" applyFill="1" applyBorder="1" applyAlignment="1" applyProtection="1">
      <alignment horizontal="center" vertical="center"/>
      <protection/>
    </xf>
    <xf numFmtId="43" fontId="48" fillId="0" borderId="14" xfId="36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43" fontId="48" fillId="0" borderId="15" xfId="36" applyFont="1" applyBorder="1" applyAlignment="1">
      <alignment vertical="center"/>
    </xf>
    <xf numFmtId="43" fontId="49" fillId="0" borderId="16" xfId="0" applyNumberFormat="1" applyFont="1" applyFill="1" applyBorder="1" applyAlignment="1">
      <alignment vertical="center"/>
    </xf>
    <xf numFmtId="43" fontId="49" fillId="0" borderId="16" xfId="36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2" xfId="0" applyFont="1" applyBorder="1" applyAlignment="1">
      <alignment/>
    </xf>
    <xf numFmtId="43" fontId="48" fillId="0" borderId="12" xfId="36" applyFont="1" applyBorder="1" applyAlignment="1">
      <alignment/>
    </xf>
    <xf numFmtId="43" fontId="48" fillId="0" borderId="16" xfId="36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36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7" fontId="6" fillId="0" borderId="17" xfId="36" applyNumberFormat="1" applyFont="1" applyBorder="1" applyAlignment="1">
      <alignment horizontal="right" vertical="center"/>
    </xf>
    <xf numFmtId="39" fontId="6" fillId="0" borderId="0" xfId="36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3" fontId="6" fillId="0" borderId="0" xfId="36" applyFont="1" applyBorder="1" applyAlignment="1">
      <alignment horizontal="right" vertical="center"/>
    </xf>
    <xf numFmtId="43" fontId="6" fillId="0" borderId="0" xfId="36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43" fontId="47" fillId="0" borderId="12" xfId="36" applyFont="1" applyBorder="1" applyAlignment="1">
      <alignment/>
    </xf>
    <xf numFmtId="43" fontId="47" fillId="0" borderId="12" xfId="36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47" fillId="0" borderId="0" xfId="0" applyFont="1" applyAlignment="1">
      <alignment horizontal="center"/>
    </xf>
    <xf numFmtId="43" fontId="52" fillId="0" borderId="19" xfId="36" applyFont="1" applyBorder="1" applyAlignment="1">
      <alignment vertical="center"/>
    </xf>
    <xf numFmtId="43" fontId="52" fillId="0" borderId="19" xfId="36" applyFont="1" applyBorder="1" applyAlignment="1">
      <alignment horizontal="center" vertical="center"/>
    </xf>
    <xf numFmtId="43" fontId="52" fillId="0" borderId="19" xfId="36" applyFont="1" applyBorder="1" applyAlignment="1">
      <alignment horizontal="center" vertical="center" wrapText="1"/>
    </xf>
    <xf numFmtId="43" fontId="52" fillId="0" borderId="11" xfId="36" applyFont="1" applyBorder="1" applyAlignment="1">
      <alignment horizontal="center" vertical="center"/>
    </xf>
    <xf numFmtId="43" fontId="52" fillId="0" borderId="20" xfId="36" applyFont="1" applyBorder="1" applyAlignment="1">
      <alignment horizontal="center" vertical="center"/>
    </xf>
    <xf numFmtId="43" fontId="52" fillId="0" borderId="20" xfId="36" applyFont="1" applyBorder="1" applyAlignment="1">
      <alignment horizontal="center" vertical="center" wrapText="1"/>
    </xf>
    <xf numFmtId="43" fontId="52" fillId="0" borderId="12" xfId="36" applyFont="1" applyBorder="1" applyAlignment="1">
      <alignment horizontal="center" vertical="center"/>
    </xf>
    <xf numFmtId="43" fontId="47" fillId="0" borderId="12" xfId="36" applyFont="1" applyBorder="1" applyAlignment="1">
      <alignment/>
    </xf>
    <xf numFmtId="43" fontId="52" fillId="0" borderId="12" xfId="36" applyFont="1" applyBorder="1" applyAlignment="1">
      <alignment vertical="center"/>
    </xf>
    <xf numFmtId="43" fontId="52" fillId="0" borderId="12" xfId="36" applyFont="1" applyBorder="1" applyAlignment="1">
      <alignment horizontal="center" vertical="center" wrapText="1"/>
    </xf>
    <xf numFmtId="43" fontId="52" fillId="0" borderId="21" xfId="36" applyFont="1" applyBorder="1" applyAlignment="1">
      <alignment vertical="center"/>
    </xf>
    <xf numFmtId="43" fontId="52" fillId="0" borderId="21" xfId="36" applyFont="1" applyBorder="1" applyAlignment="1">
      <alignment horizontal="center" vertical="center"/>
    </xf>
    <xf numFmtId="43" fontId="52" fillId="0" borderId="22" xfId="36" applyFont="1" applyBorder="1" applyAlignment="1">
      <alignment horizontal="center" vertical="center" wrapText="1"/>
    </xf>
    <xf numFmtId="43" fontId="52" fillId="0" borderId="22" xfId="36" applyFont="1" applyBorder="1" applyAlignment="1">
      <alignment horizontal="center" vertical="center"/>
    </xf>
    <xf numFmtId="43" fontId="48" fillId="0" borderId="21" xfId="36" applyFont="1" applyBorder="1" applyAlignment="1">
      <alignment/>
    </xf>
    <xf numFmtId="43" fontId="52" fillId="0" borderId="21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43" fontId="47" fillId="0" borderId="23" xfId="0" applyNumberFormat="1" applyFont="1" applyBorder="1" applyAlignment="1">
      <alignment/>
    </xf>
    <xf numFmtId="43" fontId="47" fillId="0" borderId="20" xfId="36" applyFont="1" applyBorder="1" applyAlignment="1">
      <alignment vertical="center"/>
    </xf>
    <xf numFmtId="0" fontId="49" fillId="0" borderId="0" xfId="0" applyFont="1" applyAlignment="1">
      <alignment horizontal="center"/>
    </xf>
    <xf numFmtId="43" fontId="49" fillId="0" borderId="15" xfId="36" applyFont="1" applyBorder="1" applyAlignment="1">
      <alignment/>
    </xf>
    <xf numFmtId="0" fontId="49" fillId="0" borderId="0" xfId="0" applyFont="1" applyAlignment="1">
      <alignment horizontal="center"/>
    </xf>
    <xf numFmtId="43" fontId="54" fillId="0" borderId="0" xfId="36" applyFont="1" applyAlignment="1">
      <alignment/>
    </xf>
    <xf numFmtId="43" fontId="48" fillId="0" borderId="0" xfId="0" applyNumberFormat="1" applyFont="1" applyAlignment="1">
      <alignment/>
    </xf>
    <xf numFmtId="43" fontId="48" fillId="0" borderId="0" xfId="36" applyFont="1" applyBorder="1" applyAlignment="1">
      <alignment/>
    </xf>
    <xf numFmtId="43" fontId="48" fillId="0" borderId="17" xfId="36" applyFont="1" applyBorder="1" applyAlignment="1">
      <alignment/>
    </xf>
    <xf numFmtId="43" fontId="47" fillId="0" borderId="0" xfId="36" applyFont="1" applyAlignment="1">
      <alignment/>
    </xf>
    <xf numFmtId="43" fontId="48" fillId="0" borderId="24" xfId="36" applyFont="1" applyBorder="1" applyAlignment="1">
      <alignment/>
    </xf>
    <xf numFmtId="43" fontId="47" fillId="0" borderId="20" xfId="36" applyFont="1" applyBorder="1" applyAlignment="1">
      <alignment horizontal="center" vertical="center" wrapText="1"/>
    </xf>
    <xf numFmtId="43" fontId="48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" fontId="50" fillId="0" borderId="0" xfId="0" applyNumberFormat="1" applyFont="1" applyAlignment="1">
      <alignment vertical="center"/>
    </xf>
    <xf numFmtId="43" fontId="48" fillId="0" borderId="25" xfId="36" applyFont="1" applyBorder="1" applyAlignment="1">
      <alignment/>
    </xf>
    <xf numFmtId="43" fontId="48" fillId="0" borderId="0" xfId="36" applyFont="1" applyAlignment="1">
      <alignment horizontal="left"/>
    </xf>
    <xf numFmtId="43" fontId="48" fillId="0" borderId="0" xfId="36" applyFont="1" applyAlignment="1">
      <alignment/>
    </xf>
    <xf numFmtId="0" fontId="48" fillId="0" borderId="0" xfId="0" applyFont="1" applyAlignment="1">
      <alignment horizontal="left"/>
    </xf>
    <xf numFmtId="43" fontId="48" fillId="0" borderId="0" xfId="36" applyFont="1" applyAlignment="1">
      <alignment horizontal="center"/>
    </xf>
    <xf numFmtId="43" fontId="48" fillId="0" borderId="15" xfId="36" applyFont="1" applyBorder="1" applyAlignment="1">
      <alignment horizontal="center"/>
    </xf>
    <xf numFmtId="0" fontId="55" fillId="0" borderId="0" xfId="0" applyFont="1" applyAlignment="1">
      <alignment/>
    </xf>
    <xf numFmtId="43" fontId="47" fillId="0" borderId="15" xfId="0" applyNumberFormat="1" applyFont="1" applyBorder="1" applyAlignment="1">
      <alignment/>
    </xf>
    <xf numFmtId="43" fontId="48" fillId="0" borderId="0" xfId="0" applyNumberFormat="1" applyFont="1" applyBorder="1" applyAlignment="1">
      <alignment horizontal="center"/>
    </xf>
    <xf numFmtId="43" fontId="48" fillId="0" borderId="26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3" fontId="48" fillId="0" borderId="26" xfId="36" applyFont="1" applyBorder="1" applyAlignment="1">
      <alignment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3" fontId="48" fillId="0" borderId="0" xfId="36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4"/>
  <sheetViews>
    <sheetView view="pageBreakPreview" zoomScaleSheetLayoutView="100" zoomScalePageLayoutView="0" workbookViewId="0" topLeftCell="A1">
      <selection activeCell="M61" sqref="M61"/>
    </sheetView>
  </sheetViews>
  <sheetFormatPr defaultColWidth="9.140625" defaultRowHeight="15"/>
  <cols>
    <col min="1" max="2" width="4.57421875" style="3" customWidth="1"/>
    <col min="3" max="3" width="5.421875" style="3" customWidth="1"/>
    <col min="4" max="4" width="44.57421875" style="3" customWidth="1"/>
    <col min="5" max="5" width="12.8515625" style="25" customWidth="1"/>
    <col min="6" max="6" width="18.140625" style="5" customWidth="1"/>
    <col min="7" max="16384" width="9.00390625" style="3" customWidth="1"/>
  </cols>
  <sheetData>
    <row r="1" spans="1:6" ht="21">
      <c r="A1" s="122" t="s">
        <v>155</v>
      </c>
      <c r="B1" s="122"/>
      <c r="C1" s="122"/>
      <c r="D1" s="122"/>
      <c r="E1" s="122"/>
      <c r="F1" s="122"/>
    </row>
    <row r="2" spans="1:6" ht="21">
      <c r="A2" s="122" t="s">
        <v>0</v>
      </c>
      <c r="B2" s="122"/>
      <c r="C2" s="122"/>
      <c r="D2" s="122"/>
      <c r="E2" s="122"/>
      <c r="F2" s="122"/>
    </row>
    <row r="3" spans="1:6" ht="21">
      <c r="A3" s="122" t="s">
        <v>28</v>
      </c>
      <c r="B3" s="122"/>
      <c r="C3" s="122"/>
      <c r="D3" s="122"/>
      <c r="E3" s="122"/>
      <c r="F3" s="122"/>
    </row>
    <row r="4" spans="1:6" ht="21">
      <c r="A4" s="123" t="s">
        <v>1</v>
      </c>
      <c r="B4" s="123"/>
      <c r="C4" s="123"/>
      <c r="D4" s="123"/>
      <c r="E4" s="123"/>
      <c r="F4" s="123"/>
    </row>
    <row r="5" spans="1:6" ht="21">
      <c r="A5" s="24"/>
      <c r="B5" s="24"/>
      <c r="C5" s="24"/>
      <c r="D5" s="24"/>
      <c r="E5" s="24"/>
      <c r="F5" s="9" t="s">
        <v>56</v>
      </c>
    </row>
    <row r="6" spans="1:6" ht="21">
      <c r="A6" s="24"/>
      <c r="B6" s="24"/>
      <c r="C6" s="24"/>
      <c r="D6" s="24"/>
      <c r="E6" s="25" t="s">
        <v>77</v>
      </c>
      <c r="F6" s="3"/>
    </row>
    <row r="7" spans="1:6" ht="21">
      <c r="A7" s="24"/>
      <c r="B7" s="24"/>
      <c r="C7" s="24"/>
      <c r="D7" s="24"/>
      <c r="F7" s="24"/>
    </row>
    <row r="8" spans="1:6" ht="21.75" thickBot="1">
      <c r="A8" s="2" t="s">
        <v>2</v>
      </c>
      <c r="B8" s="2"/>
      <c r="E8" s="25">
        <v>2</v>
      </c>
      <c r="F8" s="26">
        <v>9611867.97</v>
      </c>
    </row>
    <row r="9" spans="1:2" ht="21.75" thickTop="1">
      <c r="A9" s="2" t="s">
        <v>1</v>
      </c>
      <c r="B9" s="2"/>
    </row>
    <row r="10" spans="1:2" ht="21">
      <c r="A10" s="2"/>
      <c r="B10" s="11" t="s">
        <v>78</v>
      </c>
    </row>
    <row r="11" spans="3:6" ht="21">
      <c r="C11" s="4" t="s">
        <v>3</v>
      </c>
      <c r="E11" s="25">
        <v>3</v>
      </c>
      <c r="F11" s="5">
        <v>27410856.01</v>
      </c>
    </row>
    <row r="12" spans="3:6" ht="21">
      <c r="C12" s="4" t="s">
        <v>4</v>
      </c>
      <c r="F12" s="5">
        <v>1085156.27</v>
      </c>
    </row>
    <row r="13" spans="3:11" ht="21" hidden="1">
      <c r="C13" s="4" t="s">
        <v>5</v>
      </c>
      <c r="F13" s="5">
        <v>0</v>
      </c>
      <c r="K13" s="27"/>
    </row>
    <row r="14" spans="3:6" ht="21" hidden="1">
      <c r="C14" s="4" t="s">
        <v>7</v>
      </c>
      <c r="F14" s="5">
        <v>0</v>
      </c>
    </row>
    <row r="15" spans="3:6" ht="21" hidden="1">
      <c r="C15" s="4" t="s">
        <v>79</v>
      </c>
      <c r="E15" s="25">
        <v>4</v>
      </c>
      <c r="F15" s="5">
        <v>0</v>
      </c>
    </row>
    <row r="16" spans="3:6" ht="21" hidden="1">
      <c r="C16" s="4" t="s">
        <v>6</v>
      </c>
      <c r="E16" s="25">
        <v>5</v>
      </c>
      <c r="F16" s="5">
        <v>0</v>
      </c>
    </row>
    <row r="17" spans="3:6" ht="21" hidden="1">
      <c r="C17" s="4" t="s">
        <v>80</v>
      </c>
      <c r="D17" s="4"/>
      <c r="E17" s="28">
        <v>6</v>
      </c>
      <c r="F17" s="5">
        <v>0</v>
      </c>
    </row>
    <row r="18" spans="3:6" ht="21" hidden="1">
      <c r="C18" s="4" t="s">
        <v>9</v>
      </c>
      <c r="D18" s="4"/>
      <c r="E18" s="28"/>
      <c r="F18" s="5">
        <v>0</v>
      </c>
    </row>
    <row r="19" spans="3:6" ht="21" hidden="1">
      <c r="C19" s="4" t="s">
        <v>10</v>
      </c>
      <c r="D19" s="4"/>
      <c r="E19" s="28">
        <v>7</v>
      </c>
      <c r="F19" s="5">
        <v>0</v>
      </c>
    </row>
    <row r="20" spans="3:6" ht="21" hidden="1">
      <c r="C20" s="4" t="s">
        <v>8</v>
      </c>
      <c r="F20" s="5">
        <v>0</v>
      </c>
    </row>
    <row r="21" spans="3:6" ht="21" hidden="1">
      <c r="C21" s="4" t="s">
        <v>81</v>
      </c>
      <c r="E21" s="28">
        <v>8</v>
      </c>
      <c r="F21" s="5">
        <v>0</v>
      </c>
    </row>
    <row r="22" spans="3:6" ht="21">
      <c r="C22" s="11" t="s">
        <v>82</v>
      </c>
      <c r="E22" s="28"/>
      <c r="F22" s="29">
        <f>SUM(F11:F21)</f>
        <v>28496012.28</v>
      </c>
    </row>
    <row r="23" spans="3:5" ht="21">
      <c r="C23" s="4"/>
      <c r="E23" s="28"/>
    </row>
    <row r="24" spans="2:5" ht="21">
      <c r="B24" s="11" t="s">
        <v>83</v>
      </c>
      <c r="C24" s="4"/>
      <c r="E24" s="28"/>
    </row>
    <row r="25" spans="3:6" ht="21" hidden="1">
      <c r="C25" s="4" t="s">
        <v>11</v>
      </c>
      <c r="F25" s="5">
        <v>0</v>
      </c>
    </row>
    <row r="26" spans="3:6" ht="21" hidden="1">
      <c r="C26" s="4" t="s">
        <v>12</v>
      </c>
      <c r="E26" s="25">
        <v>2</v>
      </c>
      <c r="F26" s="5">
        <v>0</v>
      </c>
    </row>
    <row r="27" spans="3:5" ht="21" hidden="1">
      <c r="C27" s="2" t="s">
        <v>84</v>
      </c>
      <c r="E27" s="25">
        <v>9</v>
      </c>
    </row>
    <row r="28" spans="3:6" ht="21">
      <c r="C28" s="11" t="s">
        <v>85</v>
      </c>
      <c r="F28" s="29">
        <f>SUM(F25:F27)</f>
        <v>0</v>
      </c>
    </row>
    <row r="29" spans="1:6" ht="21.75" thickBot="1">
      <c r="A29" s="30" t="s">
        <v>13</v>
      </c>
      <c r="E29" s="28"/>
      <c r="F29" s="31">
        <f>+F22+F28</f>
        <v>28496012.28</v>
      </c>
    </row>
    <row r="30" ht="21.75" thickTop="1">
      <c r="C30" s="4"/>
    </row>
    <row r="31" ht="21">
      <c r="C31" s="4"/>
    </row>
    <row r="32" spans="1:6" ht="21">
      <c r="A32" s="122" t="str">
        <f>A1</f>
        <v>เทศบาลตำบลบางกระบือ</v>
      </c>
      <c r="B32" s="122"/>
      <c r="C32" s="122"/>
      <c r="D32" s="122"/>
      <c r="E32" s="122"/>
      <c r="F32" s="122"/>
    </row>
    <row r="33" spans="1:6" ht="21">
      <c r="A33" s="122" t="s">
        <v>0</v>
      </c>
      <c r="B33" s="122"/>
      <c r="C33" s="122"/>
      <c r="D33" s="122"/>
      <c r="E33" s="122"/>
      <c r="F33" s="122"/>
    </row>
    <row r="34" spans="1:6" ht="21">
      <c r="A34" s="122" t="s">
        <v>28</v>
      </c>
      <c r="B34" s="122"/>
      <c r="C34" s="122"/>
      <c r="D34" s="122"/>
      <c r="E34" s="122"/>
      <c r="F34" s="122"/>
    </row>
    <row r="35" spans="1:6" ht="21">
      <c r="A35" s="123" t="s">
        <v>29</v>
      </c>
      <c r="B35" s="123"/>
      <c r="C35" s="123"/>
      <c r="D35" s="123"/>
      <c r="E35" s="123"/>
      <c r="F35" s="123"/>
    </row>
    <row r="36" spans="1:6" ht="21">
      <c r="A36" s="24"/>
      <c r="B36" s="24"/>
      <c r="C36" s="24"/>
      <c r="D36" s="24"/>
      <c r="E36" s="24"/>
      <c r="F36" s="9" t="s">
        <v>56</v>
      </c>
    </row>
    <row r="37" spans="1:6" ht="21">
      <c r="A37" s="24"/>
      <c r="B37" s="24"/>
      <c r="C37" s="24"/>
      <c r="D37" s="24"/>
      <c r="E37" s="25" t="s">
        <v>77</v>
      </c>
      <c r="F37" s="3"/>
    </row>
    <row r="38" spans="1:6" ht="21">
      <c r="A38" s="24"/>
      <c r="B38" s="24"/>
      <c r="C38" s="24"/>
      <c r="D38" s="24"/>
      <c r="F38" s="24"/>
    </row>
    <row r="39" spans="1:6" ht="21.75" thickBot="1">
      <c r="A39" s="11" t="s">
        <v>15</v>
      </c>
      <c r="B39" s="2"/>
      <c r="E39" s="25">
        <v>2</v>
      </c>
      <c r="F39" s="26">
        <v>9611867.97</v>
      </c>
    </row>
    <row r="40" spans="1:3" ht="21.75" thickTop="1">
      <c r="A40" s="4" t="s">
        <v>14</v>
      </c>
      <c r="B40" s="4"/>
      <c r="C40" s="2"/>
    </row>
    <row r="41" spans="1:3" ht="21">
      <c r="A41" s="4"/>
      <c r="B41" s="11" t="s">
        <v>86</v>
      </c>
      <c r="C41" s="2"/>
    </row>
    <row r="42" spans="1:6" ht="21">
      <c r="A42" s="4"/>
      <c r="B42" s="11"/>
      <c r="C42" s="4" t="s">
        <v>17</v>
      </c>
      <c r="E42" s="25">
        <v>10</v>
      </c>
      <c r="F42" s="5">
        <v>2513000</v>
      </c>
    </row>
    <row r="43" spans="1:6" ht="21" hidden="1">
      <c r="A43" s="4"/>
      <c r="B43" s="11"/>
      <c r="C43" s="4" t="s">
        <v>18</v>
      </c>
      <c r="E43" s="25">
        <v>11</v>
      </c>
      <c r="F43" s="5">
        <v>0</v>
      </c>
    </row>
    <row r="44" spans="1:6" ht="21" hidden="1">
      <c r="A44" s="4"/>
      <c r="B44" s="11"/>
      <c r="C44" s="4" t="s">
        <v>19</v>
      </c>
      <c r="F44" s="5">
        <v>0</v>
      </c>
    </row>
    <row r="45" spans="1:6" ht="21">
      <c r="A45" s="4"/>
      <c r="B45" s="11"/>
      <c r="C45" s="4" t="s">
        <v>16</v>
      </c>
      <c r="E45" s="25">
        <v>12</v>
      </c>
      <c r="F45" s="5">
        <f>6108.07+63700+5310.95+41700+60000+1715+20000+12400</f>
        <v>210934.02000000002</v>
      </c>
    </row>
    <row r="46" spans="3:6" ht="21">
      <c r="C46" s="2" t="s">
        <v>21</v>
      </c>
      <c r="E46" s="25">
        <v>13</v>
      </c>
      <c r="F46" s="5">
        <v>0</v>
      </c>
    </row>
    <row r="47" spans="3:6" ht="21">
      <c r="C47" s="11" t="s">
        <v>87</v>
      </c>
      <c r="F47" s="29">
        <f>SUM(F42:F46)</f>
        <v>2723934.02</v>
      </c>
    </row>
    <row r="49" ht="21" hidden="1">
      <c r="B49" s="11" t="s">
        <v>88</v>
      </c>
    </row>
    <row r="50" spans="3:6" ht="21" hidden="1">
      <c r="C50" s="4" t="s">
        <v>20</v>
      </c>
      <c r="E50" s="25">
        <v>14</v>
      </c>
      <c r="F50" s="5">
        <v>0</v>
      </c>
    </row>
    <row r="51" spans="3:6" ht="21" hidden="1">
      <c r="C51" s="3" t="s">
        <v>22</v>
      </c>
      <c r="E51" s="25">
        <v>15</v>
      </c>
      <c r="F51" s="5">
        <v>0</v>
      </c>
    </row>
    <row r="52" spans="3:6" ht="21" hidden="1">
      <c r="C52" s="11" t="s">
        <v>89</v>
      </c>
      <c r="F52" s="29">
        <f>SUM(F50:F51)</f>
        <v>0</v>
      </c>
    </row>
    <row r="53" ht="21" hidden="1">
      <c r="B53" s="8" t="s">
        <v>23</v>
      </c>
    </row>
    <row r="54" ht="21" hidden="1">
      <c r="B54" s="8"/>
    </row>
    <row r="55" ht="21">
      <c r="A55" s="3" t="s">
        <v>24</v>
      </c>
    </row>
    <row r="56" spans="3:6" ht="21">
      <c r="C56" s="4" t="s">
        <v>24</v>
      </c>
      <c r="E56" s="25">
        <v>16</v>
      </c>
      <c r="F56" s="5">
        <v>17524797.52</v>
      </c>
    </row>
    <row r="57" spans="3:6" ht="21">
      <c r="C57" s="4" t="s">
        <v>25</v>
      </c>
      <c r="E57" s="25">
        <v>17</v>
      </c>
      <c r="F57" s="5">
        <v>8247280.74</v>
      </c>
    </row>
    <row r="58" spans="3:6" ht="21">
      <c r="C58" s="30" t="s">
        <v>26</v>
      </c>
      <c r="F58" s="29">
        <f>SUM(F56:F57)</f>
        <v>25772078.259999998</v>
      </c>
    </row>
    <row r="59" spans="1:6" ht="21.75" thickBot="1">
      <c r="A59" s="30" t="s">
        <v>27</v>
      </c>
      <c r="C59" s="4"/>
      <c r="E59" s="28"/>
      <c r="F59" s="31">
        <f>+F47+F52+F58</f>
        <v>28496012.279999997</v>
      </c>
    </row>
    <row r="60" ht="21.75" thickTop="1">
      <c r="F60" s="5">
        <f>+F29-F59</f>
        <v>0</v>
      </c>
    </row>
    <row r="61" ht="21">
      <c r="F61" s="5">
        <f>+F8-F39</f>
        <v>0</v>
      </c>
    </row>
    <row r="62" spans="1:6" ht="21">
      <c r="A62" s="119"/>
      <c r="B62" s="119"/>
      <c r="C62" s="119"/>
      <c r="D62" s="119"/>
      <c r="E62" s="120"/>
      <c r="F62" s="121"/>
    </row>
    <row r="63" spans="1:6" ht="21">
      <c r="A63" s="119" t="s">
        <v>198</v>
      </c>
      <c r="B63" s="119"/>
      <c r="C63" s="119"/>
      <c r="D63" s="119"/>
      <c r="E63" s="120"/>
      <c r="F63" s="121"/>
    </row>
    <row r="64" spans="1:6" ht="21">
      <c r="A64" s="119" t="s">
        <v>246</v>
      </c>
      <c r="B64" s="119"/>
      <c r="C64" s="119"/>
      <c r="D64" s="119"/>
      <c r="E64" s="120"/>
      <c r="F64" s="121"/>
    </row>
  </sheetData>
  <sheetProtection/>
  <mergeCells count="11">
    <mergeCell ref="A62:F62"/>
    <mergeCell ref="A63:F63"/>
    <mergeCell ref="A64:F64"/>
    <mergeCell ref="A1:F1"/>
    <mergeCell ref="A2:F2"/>
    <mergeCell ref="A3:F3"/>
    <mergeCell ref="A4:F4"/>
    <mergeCell ref="A35:F35"/>
    <mergeCell ref="A32:F32"/>
    <mergeCell ref="A33:F33"/>
    <mergeCell ref="A34:F34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view="pageBreakPreview" zoomScale="82" zoomScaleSheetLayoutView="82" zoomScalePageLayoutView="0" workbookViewId="0" topLeftCell="A25">
      <selection activeCell="G38" sqref="G38"/>
    </sheetView>
  </sheetViews>
  <sheetFormatPr defaultColWidth="9.140625" defaultRowHeight="15"/>
  <cols>
    <col min="1" max="1" width="35.140625" style="11" customWidth="1"/>
    <col min="2" max="2" width="18.140625" style="11" customWidth="1"/>
    <col min="3" max="3" width="33.57421875" style="11" bestFit="1" customWidth="1"/>
    <col min="4" max="4" width="21.140625" style="11" customWidth="1"/>
    <col min="5" max="16384" width="9.00390625" style="11" customWidth="1"/>
  </cols>
  <sheetData>
    <row r="1" spans="1:4" ht="21">
      <c r="A1" s="125" t="str">
        <f>งบแสดงฐานะการเงิน!A1</f>
        <v>เทศบาลตำบลบางกระบือ</v>
      </c>
      <c r="B1" s="125"/>
      <c r="C1" s="125"/>
      <c r="D1" s="125"/>
    </row>
    <row r="2" spans="1:4" ht="21">
      <c r="A2" s="125" t="s">
        <v>50</v>
      </c>
      <c r="B2" s="125"/>
      <c r="C2" s="125"/>
      <c r="D2" s="125"/>
    </row>
    <row r="3" spans="1:4" ht="21">
      <c r="A3" s="125" t="s">
        <v>28</v>
      </c>
      <c r="B3" s="125"/>
      <c r="C3" s="125"/>
      <c r="D3" s="125"/>
    </row>
    <row r="4" spans="1:4" ht="21">
      <c r="A4" s="91" t="s">
        <v>152</v>
      </c>
      <c r="D4" s="10" t="str">
        <f>งบแสดงฐานะการเงิน!F5</f>
        <v>หน่วย : บาท</v>
      </c>
    </row>
    <row r="5" spans="1:4" ht="24" customHeight="1">
      <c r="A5" s="126" t="s">
        <v>62</v>
      </c>
      <c r="B5" s="126" t="s">
        <v>64</v>
      </c>
      <c r="C5" s="126" t="s">
        <v>66</v>
      </c>
      <c r="D5" s="126"/>
    </row>
    <row r="6" spans="1:4" ht="23.25" customHeight="1">
      <c r="A6" s="126"/>
      <c r="B6" s="126"/>
      <c r="C6" s="23" t="s">
        <v>91</v>
      </c>
      <c r="D6" s="12" t="s">
        <v>57</v>
      </c>
    </row>
    <row r="7" spans="1:4" ht="21">
      <c r="A7" s="13" t="s">
        <v>61</v>
      </c>
      <c r="B7" s="13"/>
      <c r="C7" s="13"/>
      <c r="D7" s="18"/>
    </row>
    <row r="8" spans="1:4" ht="21">
      <c r="A8" s="14" t="s">
        <v>30</v>
      </c>
      <c r="B8" s="20">
        <v>0</v>
      </c>
      <c r="C8" s="16" t="s">
        <v>51</v>
      </c>
      <c r="D8" s="20">
        <f>2777294+97500</f>
        <v>2874794</v>
      </c>
    </row>
    <row r="9" spans="1:4" ht="21">
      <c r="A9" s="14" t="s">
        <v>31</v>
      </c>
      <c r="B9" s="20">
        <v>3748900</v>
      </c>
      <c r="C9" s="16" t="s">
        <v>52</v>
      </c>
      <c r="D9" s="21">
        <v>0</v>
      </c>
    </row>
    <row r="10" spans="1:4" ht="21">
      <c r="A10" s="14" t="s">
        <v>192</v>
      </c>
      <c r="B10" s="20">
        <v>1939289</v>
      </c>
      <c r="C10" s="16" t="s">
        <v>53</v>
      </c>
      <c r="D10" s="21">
        <v>0</v>
      </c>
    </row>
    <row r="11" spans="1:7" ht="21">
      <c r="A11" s="14"/>
      <c r="B11" s="20"/>
      <c r="C11" s="16" t="s">
        <v>193</v>
      </c>
      <c r="D11" s="21">
        <v>128600</v>
      </c>
      <c r="G11" s="90"/>
    </row>
    <row r="12" spans="1:4" ht="21">
      <c r="A12" s="14"/>
      <c r="B12" s="20"/>
      <c r="C12" s="16" t="s">
        <v>194</v>
      </c>
      <c r="D12" s="21">
        <v>39682.97</v>
      </c>
    </row>
    <row r="13" spans="1:4" ht="21">
      <c r="A13" s="14"/>
      <c r="B13" s="20"/>
      <c r="C13" s="16" t="s">
        <v>195</v>
      </c>
      <c r="D13" s="21">
        <v>6468791</v>
      </c>
    </row>
    <row r="14" spans="1:4" ht="21">
      <c r="A14" s="14"/>
      <c r="B14" s="20"/>
      <c r="C14" s="16" t="s">
        <v>154</v>
      </c>
      <c r="D14" s="21">
        <v>100000</v>
      </c>
    </row>
    <row r="15" spans="1:4" ht="21">
      <c r="A15" s="14"/>
      <c r="B15" s="20"/>
      <c r="C15" s="17" t="s">
        <v>76</v>
      </c>
      <c r="D15" s="21">
        <v>0</v>
      </c>
    </row>
    <row r="16" spans="1:4" ht="21">
      <c r="A16" s="15" t="s">
        <v>63</v>
      </c>
      <c r="B16" s="15"/>
      <c r="C16" s="17" t="s">
        <v>25</v>
      </c>
      <c r="D16" s="20">
        <v>0</v>
      </c>
    </row>
    <row r="17" spans="1:4" ht="21">
      <c r="A17" s="14" t="s">
        <v>32</v>
      </c>
      <c r="B17" s="19">
        <f>1408510+20000</f>
        <v>1428510</v>
      </c>
      <c r="C17" s="15"/>
      <c r="D17" s="20"/>
    </row>
    <row r="18" spans="1:4" ht="21">
      <c r="A18" s="14" t="s">
        <v>33</v>
      </c>
      <c r="B18" s="19">
        <v>72000</v>
      </c>
      <c r="C18" s="15"/>
      <c r="D18" s="20"/>
    </row>
    <row r="19" spans="1:4" ht="21">
      <c r="A19" s="14" t="s">
        <v>34</v>
      </c>
      <c r="B19" s="19">
        <f>635500+38000</f>
        <v>673500</v>
      </c>
      <c r="C19" s="15"/>
      <c r="D19" s="20"/>
    </row>
    <row r="20" spans="1:4" ht="21">
      <c r="A20" s="14" t="s">
        <v>35</v>
      </c>
      <c r="B20" s="19">
        <v>399000</v>
      </c>
      <c r="C20" s="15"/>
      <c r="D20" s="20"/>
    </row>
    <row r="21" spans="1:4" ht="21">
      <c r="A21" s="14" t="s">
        <v>36</v>
      </c>
      <c r="B21" s="19">
        <v>186596</v>
      </c>
      <c r="C21" s="15"/>
      <c r="D21" s="19"/>
    </row>
    <row r="22" spans="1:4" ht="21">
      <c r="A22" s="14" t="s">
        <v>37</v>
      </c>
      <c r="B22" s="19">
        <v>277100</v>
      </c>
      <c r="C22" s="15"/>
      <c r="D22" s="19"/>
    </row>
    <row r="23" spans="1:4" ht="21">
      <c r="A23" s="14" t="s">
        <v>38</v>
      </c>
      <c r="B23" s="19">
        <v>140990</v>
      </c>
      <c r="C23" s="15"/>
      <c r="D23" s="19"/>
    </row>
    <row r="24" spans="1:4" ht="21">
      <c r="A24" s="14" t="s">
        <v>39</v>
      </c>
      <c r="B24" s="19">
        <v>0</v>
      </c>
      <c r="C24" s="15"/>
      <c r="D24" s="19"/>
    </row>
    <row r="25" spans="1:4" ht="21">
      <c r="A25" s="14" t="s">
        <v>40</v>
      </c>
      <c r="B25" s="19">
        <v>86300</v>
      </c>
      <c r="C25" s="15"/>
      <c r="D25" s="19"/>
    </row>
    <row r="26" spans="1:4" ht="21">
      <c r="A26" s="14" t="s">
        <v>41</v>
      </c>
      <c r="B26" s="19">
        <v>0</v>
      </c>
      <c r="C26" s="15"/>
      <c r="D26" s="19"/>
    </row>
    <row r="27" spans="1:4" ht="21">
      <c r="A27" s="14" t="s">
        <v>42</v>
      </c>
      <c r="B27" s="19">
        <v>0</v>
      </c>
      <c r="C27" s="15"/>
      <c r="D27" s="19"/>
    </row>
    <row r="28" spans="1:4" ht="21">
      <c r="A28" s="14" t="s">
        <v>43</v>
      </c>
      <c r="B28" s="19">
        <v>100000</v>
      </c>
      <c r="C28" s="15"/>
      <c r="D28" s="19"/>
    </row>
    <row r="29" spans="1:4" ht="21">
      <c r="A29" s="14" t="s">
        <v>44</v>
      </c>
      <c r="B29" s="19">
        <v>5000</v>
      </c>
      <c r="C29" s="15"/>
      <c r="D29" s="19"/>
    </row>
    <row r="30" spans="1:4" ht="21">
      <c r="A30" s="14" t="s">
        <v>45</v>
      </c>
      <c r="B30" s="19">
        <v>0</v>
      </c>
      <c r="C30" s="15"/>
      <c r="D30" s="19"/>
    </row>
    <row r="31" spans="1:4" ht="21">
      <c r="A31" s="14" t="s">
        <v>46</v>
      </c>
      <c r="B31" s="19">
        <v>0</v>
      </c>
      <c r="C31" s="15"/>
      <c r="D31" s="19"/>
    </row>
    <row r="32" spans="1:4" ht="21">
      <c r="A32" s="14" t="s">
        <v>47</v>
      </c>
      <c r="B32" s="19">
        <f>479182.97+39500</f>
        <v>518682.97</v>
      </c>
      <c r="C32" s="15"/>
      <c r="D32" s="19"/>
    </row>
    <row r="33" spans="1:4" ht="21">
      <c r="A33" s="14" t="s">
        <v>48</v>
      </c>
      <c r="B33" s="19">
        <v>0</v>
      </c>
      <c r="C33" s="15"/>
      <c r="D33" s="19"/>
    </row>
    <row r="34" spans="1:4" ht="21">
      <c r="A34" s="14" t="s">
        <v>90</v>
      </c>
      <c r="B34" s="19">
        <v>36000</v>
      </c>
      <c r="C34" s="15"/>
      <c r="D34" s="19"/>
    </row>
    <row r="35" spans="1:4" ht="21.75" thickBot="1">
      <c r="A35" s="22" t="s">
        <v>49</v>
      </c>
      <c r="B35" s="32">
        <f>SUM(B8:B34)</f>
        <v>9611867.97</v>
      </c>
      <c r="C35" s="23" t="s">
        <v>92</v>
      </c>
      <c r="D35" s="33">
        <f>SUM(D8:D34)</f>
        <v>9611867.97</v>
      </c>
    </row>
    <row r="36" ht="21.75" thickTop="1">
      <c r="D36" s="6">
        <f>+B35-D35</f>
        <v>0</v>
      </c>
    </row>
    <row r="37" spans="1:4" ht="21">
      <c r="A37" s="124"/>
      <c r="B37" s="124"/>
      <c r="C37" s="124"/>
      <c r="D37" s="124"/>
    </row>
    <row r="38" spans="1:6" ht="21">
      <c r="A38" s="119" t="s">
        <v>199</v>
      </c>
      <c r="B38" s="119"/>
      <c r="C38" s="119"/>
      <c r="D38" s="119"/>
      <c r="E38" s="120"/>
      <c r="F38" s="121"/>
    </row>
    <row r="39" spans="1:6" ht="21">
      <c r="A39" s="119" t="s">
        <v>249</v>
      </c>
      <c r="B39" s="119"/>
      <c r="C39" s="119"/>
      <c r="D39" s="119"/>
      <c r="E39" s="120"/>
      <c r="F39" s="121"/>
    </row>
  </sheetData>
  <sheetProtection/>
  <mergeCells count="9">
    <mergeCell ref="A37:D37"/>
    <mergeCell ref="A38:F38"/>
    <mergeCell ref="A39:F39"/>
    <mergeCell ref="A1:D1"/>
    <mergeCell ref="A5:A6"/>
    <mergeCell ref="C5:D5"/>
    <mergeCell ref="A3:D3"/>
    <mergeCell ref="A2:D2"/>
    <mergeCell ref="B5:B6"/>
  </mergeCells>
  <printOptions/>
  <pageMargins left="0.89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00390625" style="7" customWidth="1"/>
    <col min="2" max="2" width="11.7109375" style="7" bestFit="1" customWidth="1"/>
    <col min="3" max="4" width="9.00390625" style="7" customWidth="1"/>
    <col min="5" max="5" width="14.7109375" style="7" customWidth="1"/>
    <col min="6" max="6" width="17.7109375" style="7" customWidth="1"/>
    <col min="7" max="16384" width="9.00390625" style="7" customWidth="1"/>
  </cols>
  <sheetData>
    <row r="1" spans="1:7" ht="21">
      <c r="A1" s="127" t="str">
        <f>+งบแสดงฐานะการเงิน!A1</f>
        <v>เทศบาลตำบลบางกระบือ</v>
      </c>
      <c r="B1" s="127"/>
      <c r="C1" s="127"/>
      <c r="D1" s="127"/>
      <c r="E1" s="127"/>
      <c r="F1" s="127"/>
      <c r="G1" s="127"/>
    </row>
    <row r="2" spans="1:7" ht="21">
      <c r="A2" s="127" t="s">
        <v>93</v>
      </c>
      <c r="B2" s="127"/>
      <c r="C2" s="127"/>
      <c r="D2" s="127"/>
      <c r="E2" s="127"/>
      <c r="F2" s="127"/>
      <c r="G2" s="127"/>
    </row>
    <row r="3" spans="1:7" ht="21">
      <c r="A3" s="127" t="s">
        <v>156</v>
      </c>
      <c r="B3" s="127"/>
      <c r="C3" s="127"/>
      <c r="D3" s="127"/>
      <c r="E3" s="127"/>
      <c r="F3" s="127"/>
      <c r="G3" s="127"/>
    </row>
    <row r="5" ht="21">
      <c r="A5" s="36" t="s">
        <v>94</v>
      </c>
    </row>
    <row r="6" spans="2:6" ht="21">
      <c r="B6" s="7" t="s">
        <v>95</v>
      </c>
      <c r="F6" s="35">
        <v>0</v>
      </c>
    </row>
    <row r="7" spans="2:6" ht="21">
      <c r="B7" s="7" t="s">
        <v>179</v>
      </c>
      <c r="F7" s="35">
        <v>17112094.79</v>
      </c>
    </row>
    <row r="8" spans="2:6" ht="21">
      <c r="B8" s="7" t="s">
        <v>180</v>
      </c>
      <c r="F8" s="35">
        <v>570268.56</v>
      </c>
    </row>
    <row r="9" spans="2:6" ht="21">
      <c r="B9" s="7" t="s">
        <v>181</v>
      </c>
      <c r="F9" s="35">
        <v>1000000</v>
      </c>
    </row>
    <row r="10" spans="2:6" ht="21">
      <c r="B10" s="7" t="s">
        <v>182</v>
      </c>
      <c r="F10" s="35">
        <v>8694127.14</v>
      </c>
    </row>
    <row r="11" spans="2:6" ht="21">
      <c r="B11" s="7" t="s">
        <v>183</v>
      </c>
      <c r="F11" s="35">
        <v>34365.52</v>
      </c>
    </row>
    <row r="12" spans="4:6" ht="21.75" thickBot="1">
      <c r="D12" s="96" t="s">
        <v>96</v>
      </c>
      <c r="E12" s="36"/>
      <c r="F12" s="95">
        <f>SUM(F6:F11)</f>
        <v>27410856.009999998</v>
      </c>
    </row>
    <row r="13" ht="21.75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6.57421875" style="7" customWidth="1"/>
    <col min="2" max="3" width="13.8515625" style="7" customWidth="1"/>
    <col min="4" max="4" width="16.421875" style="7" customWidth="1"/>
    <col min="5" max="5" width="19.8515625" style="7" customWidth="1"/>
    <col min="6" max="6" width="23.7109375" style="7" customWidth="1"/>
    <col min="7" max="7" width="16.421875" style="7" customWidth="1"/>
    <col min="8" max="16384" width="9.00390625" style="7" customWidth="1"/>
  </cols>
  <sheetData>
    <row r="1" spans="1:7" ht="21">
      <c r="A1" s="127" t="str">
        <f>+งบแสดงฐานะการเงิน!A1</f>
        <v>เทศบาลตำบลบางกระบือ</v>
      </c>
      <c r="B1" s="127"/>
      <c r="C1" s="127"/>
      <c r="D1" s="127"/>
      <c r="E1" s="127"/>
      <c r="F1" s="127"/>
      <c r="G1" s="127"/>
    </row>
    <row r="2" spans="1:7" ht="21">
      <c r="A2" s="127" t="s">
        <v>93</v>
      </c>
      <c r="B2" s="127"/>
      <c r="C2" s="127"/>
      <c r="D2" s="127"/>
      <c r="E2" s="127"/>
      <c r="F2" s="127"/>
      <c r="G2" s="127"/>
    </row>
    <row r="3" spans="1:7" ht="21">
      <c r="A3" s="127" t="str">
        <f>+'หมายเหตุ 3'!A3:G3</f>
        <v>สำหรับปี สิ้นสุดวันที่ 30 กันยายน 2558</v>
      </c>
      <c r="B3" s="127"/>
      <c r="C3" s="127"/>
      <c r="D3" s="127"/>
      <c r="E3" s="127"/>
      <c r="F3" s="127"/>
      <c r="G3" s="127"/>
    </row>
    <row r="5" ht="21">
      <c r="A5" s="36" t="s">
        <v>97</v>
      </c>
    </row>
    <row r="6" ht="21">
      <c r="A6" s="36"/>
    </row>
    <row r="7" spans="1:7" ht="21">
      <c r="A7" s="37" t="s">
        <v>98</v>
      </c>
      <c r="B7" s="37" t="s">
        <v>99</v>
      </c>
      <c r="C7" s="37" t="s">
        <v>100</v>
      </c>
      <c r="D7" s="37" t="s">
        <v>101</v>
      </c>
      <c r="E7" s="37" t="s">
        <v>102</v>
      </c>
      <c r="F7" s="37" t="s">
        <v>103</v>
      </c>
      <c r="G7" s="37" t="s">
        <v>57</v>
      </c>
    </row>
    <row r="8" spans="1:7" ht="21">
      <c r="A8" s="38" t="s">
        <v>154</v>
      </c>
      <c r="B8" s="38" t="s">
        <v>157</v>
      </c>
      <c r="C8" s="38" t="s">
        <v>158</v>
      </c>
      <c r="D8" s="38" t="s">
        <v>73</v>
      </c>
      <c r="E8" s="38" t="s">
        <v>159</v>
      </c>
      <c r="F8" s="38" t="s">
        <v>160</v>
      </c>
      <c r="G8" s="39">
        <v>337000</v>
      </c>
    </row>
    <row r="9" spans="1:7" ht="21">
      <c r="A9" s="38"/>
      <c r="B9" s="38"/>
      <c r="C9" s="38"/>
      <c r="D9" s="38"/>
      <c r="E9" s="38"/>
      <c r="F9" s="38" t="s">
        <v>161</v>
      </c>
      <c r="G9" s="39"/>
    </row>
    <row r="10" spans="1:7" ht="21">
      <c r="A10" s="38"/>
      <c r="B10" s="38"/>
      <c r="C10" s="38"/>
      <c r="D10" s="38"/>
      <c r="E10" s="38"/>
      <c r="F10" s="38" t="s">
        <v>162</v>
      </c>
      <c r="G10" s="39"/>
    </row>
    <row r="11" spans="1:7" ht="21">
      <c r="A11" s="38" t="s">
        <v>154</v>
      </c>
      <c r="B11" s="38" t="s">
        <v>157</v>
      </c>
      <c r="C11" s="38" t="s">
        <v>158</v>
      </c>
      <c r="D11" s="38" t="s">
        <v>73</v>
      </c>
      <c r="E11" s="38" t="s">
        <v>159</v>
      </c>
      <c r="F11" s="38" t="s">
        <v>163</v>
      </c>
      <c r="G11" s="39">
        <v>181000</v>
      </c>
    </row>
    <row r="12" spans="1:7" ht="21">
      <c r="A12" s="38"/>
      <c r="B12" s="38"/>
      <c r="C12" s="38"/>
      <c r="D12" s="38"/>
      <c r="E12" s="38"/>
      <c r="F12" s="38" t="s">
        <v>164</v>
      </c>
      <c r="G12" s="39"/>
    </row>
    <row r="13" spans="1:7" ht="21">
      <c r="A13" s="38" t="s">
        <v>154</v>
      </c>
      <c r="B13" s="38" t="s">
        <v>157</v>
      </c>
      <c r="C13" s="38" t="s">
        <v>158</v>
      </c>
      <c r="D13" s="38" t="s">
        <v>73</v>
      </c>
      <c r="E13" s="38" t="s">
        <v>159</v>
      </c>
      <c r="F13" s="38" t="s">
        <v>165</v>
      </c>
      <c r="G13" s="39">
        <v>95000</v>
      </c>
    </row>
    <row r="14" spans="1:7" ht="21">
      <c r="A14" s="38"/>
      <c r="B14" s="38"/>
      <c r="C14" s="38"/>
      <c r="D14" s="38"/>
      <c r="E14" s="38"/>
      <c r="F14" s="38" t="s">
        <v>166</v>
      </c>
      <c r="G14" s="39"/>
    </row>
    <row r="15" spans="1:7" ht="21">
      <c r="A15" s="38"/>
      <c r="B15" s="38"/>
      <c r="C15" s="38"/>
      <c r="D15" s="38"/>
      <c r="E15" s="38"/>
      <c r="F15" s="38" t="s">
        <v>167</v>
      </c>
      <c r="G15" s="39"/>
    </row>
    <row r="16" spans="1:7" ht="21">
      <c r="A16" s="38" t="s">
        <v>154</v>
      </c>
      <c r="B16" s="38" t="s">
        <v>168</v>
      </c>
      <c r="C16" s="38" t="s">
        <v>169</v>
      </c>
      <c r="D16" s="38" t="s">
        <v>73</v>
      </c>
      <c r="E16" s="38" t="s">
        <v>171</v>
      </c>
      <c r="F16" s="38" t="s">
        <v>173</v>
      </c>
      <c r="G16" s="39">
        <v>1900000</v>
      </c>
    </row>
    <row r="17" spans="1:7" ht="21">
      <c r="A17" s="38"/>
      <c r="B17" s="38"/>
      <c r="C17" s="38" t="s">
        <v>170</v>
      </c>
      <c r="D17" s="38"/>
      <c r="E17" s="38" t="s">
        <v>172</v>
      </c>
      <c r="F17" s="38" t="s">
        <v>174</v>
      </c>
      <c r="G17" s="39"/>
    </row>
    <row r="18" spans="1:7" ht="21">
      <c r="A18" s="38"/>
      <c r="B18" s="38"/>
      <c r="C18" s="38"/>
      <c r="D18" s="38"/>
      <c r="E18" s="38"/>
      <c r="F18" s="38"/>
      <c r="G18" s="39"/>
    </row>
    <row r="19" spans="1:7" ht="21">
      <c r="A19" s="38"/>
      <c r="B19" s="38"/>
      <c r="C19" s="38"/>
      <c r="D19" s="38"/>
      <c r="E19" s="38"/>
      <c r="F19" s="38"/>
      <c r="G19" s="39"/>
    </row>
    <row r="20" spans="1:7" ht="21.75" thickBot="1">
      <c r="A20" s="128" t="s">
        <v>96</v>
      </c>
      <c r="B20" s="129"/>
      <c r="C20" s="129"/>
      <c r="D20" s="129"/>
      <c r="E20" s="129"/>
      <c r="F20" s="130"/>
      <c r="G20" s="40">
        <f>SUM(G8:G19)</f>
        <v>2513000</v>
      </c>
    </row>
    <row r="21" ht="21.75" thickTop="1"/>
  </sheetData>
  <sheetProtection/>
  <mergeCells count="4">
    <mergeCell ref="A1:G1"/>
    <mergeCell ref="A2:G2"/>
    <mergeCell ref="A3:G3"/>
    <mergeCell ref="A20:F2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9.00390625" style="7" customWidth="1"/>
    <col min="2" max="2" width="11.7109375" style="7" bestFit="1" customWidth="1"/>
    <col min="3" max="5" width="9.00390625" style="7" customWidth="1"/>
    <col min="6" max="6" width="12.57421875" style="7" customWidth="1"/>
    <col min="7" max="16384" width="9.00390625" style="7" customWidth="1"/>
  </cols>
  <sheetData>
    <row r="1" spans="1:7" ht="21">
      <c r="A1" s="127" t="str">
        <f>+งบแสดงฐานะการเงิน!A1</f>
        <v>เทศบาลตำบลบางกระบือ</v>
      </c>
      <c r="B1" s="127"/>
      <c r="C1" s="127"/>
      <c r="D1" s="127"/>
      <c r="E1" s="127"/>
      <c r="F1" s="127"/>
      <c r="G1" s="127"/>
    </row>
    <row r="2" spans="1:7" ht="21">
      <c r="A2" s="127" t="s">
        <v>93</v>
      </c>
      <c r="B2" s="127"/>
      <c r="C2" s="127"/>
      <c r="D2" s="127"/>
      <c r="E2" s="127"/>
      <c r="F2" s="127"/>
      <c r="G2" s="127"/>
    </row>
    <row r="3" spans="1:7" ht="21">
      <c r="A3" s="127" t="str">
        <f>+'หมายเหตุ 3'!A3:G3</f>
        <v>สำหรับปี สิ้นสุดวันที่ 30 กันยายน 2558</v>
      </c>
      <c r="B3" s="127"/>
      <c r="C3" s="127"/>
      <c r="D3" s="127"/>
      <c r="E3" s="127"/>
      <c r="F3" s="127"/>
      <c r="G3" s="127"/>
    </row>
    <row r="5" ht="21">
      <c r="A5" s="36" t="s">
        <v>104</v>
      </c>
    </row>
    <row r="6" spans="2:6" ht="21">
      <c r="B6" s="7" t="s">
        <v>105</v>
      </c>
      <c r="F6" s="35">
        <v>6108.07</v>
      </c>
    </row>
    <row r="7" spans="2:6" ht="21">
      <c r="B7" s="7" t="s">
        <v>106</v>
      </c>
      <c r="F7" s="35">
        <v>63700</v>
      </c>
    </row>
    <row r="8" spans="2:6" ht="21">
      <c r="B8" s="7" t="s">
        <v>175</v>
      </c>
      <c r="F8" s="35">
        <v>5310.95</v>
      </c>
    </row>
    <row r="9" spans="2:6" ht="21">
      <c r="B9" s="7" t="s">
        <v>176</v>
      </c>
      <c r="F9" s="35">
        <v>41700</v>
      </c>
    </row>
    <row r="10" spans="2:6" ht="21">
      <c r="B10" s="7" t="s">
        <v>177</v>
      </c>
      <c r="F10" s="35">
        <v>60000</v>
      </c>
    </row>
    <row r="11" spans="2:6" ht="21">
      <c r="B11" s="7" t="s">
        <v>178</v>
      </c>
      <c r="F11" s="35">
        <v>1715</v>
      </c>
    </row>
    <row r="12" spans="2:6" ht="21">
      <c r="B12" s="7" t="s">
        <v>184</v>
      </c>
      <c r="F12" s="35">
        <v>20000</v>
      </c>
    </row>
    <row r="13" spans="2:6" ht="21">
      <c r="B13" s="7" t="s">
        <v>247</v>
      </c>
      <c r="F13" s="35">
        <v>1200</v>
      </c>
    </row>
    <row r="14" spans="2:6" ht="21">
      <c r="B14" s="7" t="s">
        <v>248</v>
      </c>
      <c r="F14" s="35">
        <v>11200</v>
      </c>
    </row>
    <row r="15" ht="21">
      <c r="F15" s="35"/>
    </row>
    <row r="16" spans="2:6" ht="21.75" thickBot="1">
      <c r="B16" s="94" t="s">
        <v>96</v>
      </c>
      <c r="D16" s="34"/>
      <c r="F16" s="95">
        <f>SUM(F6:F14)</f>
        <v>210934.02000000002</v>
      </c>
    </row>
    <row r="17" ht="21.75" thickTop="1"/>
  </sheetData>
  <sheetProtection/>
  <mergeCells count="3">
    <mergeCell ref="A1:G1"/>
    <mergeCell ref="A2:G2"/>
    <mergeCell ref="A3:G3"/>
  </mergeCells>
  <printOptions/>
  <pageMargins left="1.1811023622047245" right="0.7874015748031497" top="0.984251968503937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2" width="4.421875" style="7" customWidth="1"/>
    <col min="3" max="3" width="52.8515625" style="7" customWidth="1"/>
    <col min="4" max="4" width="14.140625" style="7" customWidth="1"/>
    <col min="5" max="5" width="14.421875" style="7" customWidth="1"/>
    <col min="6" max="6" width="13.57421875" style="7" customWidth="1"/>
    <col min="7" max="7" width="9.00390625" style="7" customWidth="1"/>
    <col min="8" max="8" width="13.421875" style="7" bestFit="1" customWidth="1"/>
    <col min="9" max="16384" width="9.00390625" style="7" customWidth="1"/>
  </cols>
  <sheetData>
    <row r="1" spans="1:6" ht="21">
      <c r="A1" s="127" t="str">
        <f>+งบแสดงฐานะการเงิน!A1</f>
        <v>เทศบาลตำบลบางกระบือ</v>
      </c>
      <c r="B1" s="127"/>
      <c r="C1" s="127"/>
      <c r="D1" s="127"/>
      <c r="E1" s="127"/>
      <c r="F1" s="127"/>
    </row>
    <row r="2" spans="1:6" ht="21">
      <c r="A2" s="127" t="s">
        <v>93</v>
      </c>
      <c r="B2" s="127"/>
      <c r="C2" s="127"/>
      <c r="D2" s="127"/>
      <c r="E2" s="127"/>
      <c r="F2" s="127"/>
    </row>
    <row r="3" spans="1:6" ht="21">
      <c r="A3" s="127" t="str">
        <f>+'หมายเหตุ 3'!A3:G3</f>
        <v>สำหรับปี สิ้นสุดวันที่ 30 กันยายน 2558</v>
      </c>
      <c r="B3" s="127"/>
      <c r="C3" s="127"/>
      <c r="D3" s="127"/>
      <c r="E3" s="127"/>
      <c r="F3" s="127"/>
    </row>
    <row r="5" ht="21">
      <c r="A5" s="36" t="s">
        <v>153</v>
      </c>
    </row>
    <row r="6" spans="1:6" ht="21">
      <c r="A6" s="41"/>
      <c r="B6" s="42"/>
      <c r="C6" s="42"/>
      <c r="D6" s="42"/>
      <c r="E6" s="42"/>
      <c r="F6" s="42"/>
    </row>
    <row r="7" spans="1:6" ht="21">
      <c r="A7" s="41"/>
      <c r="B7" s="41"/>
      <c r="C7" s="41"/>
      <c r="D7" s="41"/>
      <c r="E7" s="41"/>
      <c r="F7" s="43"/>
    </row>
    <row r="8" spans="1:6" ht="21">
      <c r="A8" s="41"/>
      <c r="B8" s="131" t="s">
        <v>186</v>
      </c>
      <c r="C8" s="131"/>
      <c r="D8" s="44"/>
      <c r="E8" s="44"/>
      <c r="F8" s="44">
        <v>14629894.5</v>
      </c>
    </row>
    <row r="9" spans="1:6" ht="21">
      <c r="A9" s="41"/>
      <c r="B9" s="56"/>
      <c r="C9" s="56" t="s">
        <v>107</v>
      </c>
      <c r="D9" s="43">
        <v>3821064.37</v>
      </c>
      <c r="E9" s="106"/>
      <c r="F9" s="44"/>
    </row>
    <row r="10" spans="1:6" ht="21">
      <c r="A10" s="41"/>
      <c r="B10" s="45"/>
      <c r="C10" s="45" t="s">
        <v>118</v>
      </c>
      <c r="D10" s="46">
        <f>-(D9*25/100)</f>
        <v>-955266.0925</v>
      </c>
      <c r="E10" s="47"/>
      <c r="F10" s="44"/>
    </row>
    <row r="11" spans="1:6" ht="21">
      <c r="A11" s="41"/>
      <c r="B11" s="45" t="s">
        <v>108</v>
      </c>
      <c r="C11" s="56" t="s">
        <v>109</v>
      </c>
      <c r="D11" s="44"/>
      <c r="E11" s="43">
        <f>D9+D10</f>
        <v>2865798.2775</v>
      </c>
      <c r="F11" s="44"/>
    </row>
    <row r="12" spans="1:6" ht="21">
      <c r="A12" s="41"/>
      <c r="B12" s="45"/>
      <c r="C12" s="57" t="s">
        <v>188</v>
      </c>
      <c r="D12" s="48"/>
      <c r="E12" s="49">
        <v>1000.26</v>
      </c>
      <c r="F12" s="49"/>
    </row>
    <row r="13" spans="1:6" ht="21">
      <c r="A13" s="41"/>
      <c r="B13" s="45"/>
      <c r="C13" s="57" t="s">
        <v>189</v>
      </c>
      <c r="D13" s="48"/>
      <c r="E13" s="49">
        <v>24583</v>
      </c>
      <c r="F13" s="49"/>
    </row>
    <row r="14" spans="1:6" ht="21">
      <c r="A14" s="41"/>
      <c r="B14" s="48"/>
      <c r="C14" s="57" t="s">
        <v>190</v>
      </c>
      <c r="D14" s="48"/>
      <c r="E14" s="49">
        <v>3521.48</v>
      </c>
      <c r="F14" s="49"/>
    </row>
    <row r="15" spans="1:6" ht="21">
      <c r="A15" s="41"/>
      <c r="B15" s="45" t="s">
        <v>110</v>
      </c>
      <c r="C15" s="56" t="s">
        <v>111</v>
      </c>
      <c r="D15" s="50"/>
      <c r="E15" s="100">
        <v>0</v>
      </c>
      <c r="F15" s="46">
        <f>SUM(E11:E15)</f>
        <v>2894903.0174999996</v>
      </c>
    </row>
    <row r="16" spans="1:8" ht="21.75" thickBot="1">
      <c r="A16" s="41"/>
      <c r="B16" s="41" t="s">
        <v>187</v>
      </c>
      <c r="C16" s="41"/>
      <c r="D16" s="51"/>
      <c r="E16" s="44"/>
      <c r="F16" s="52">
        <f>SUM(F8:F15)</f>
        <v>17524797.5175</v>
      </c>
      <c r="H16" s="97">
        <v>17535267.81</v>
      </c>
    </row>
    <row r="17" spans="1:8" ht="21.75" thickTop="1">
      <c r="A17" s="41"/>
      <c r="B17" s="41"/>
      <c r="C17" s="41"/>
      <c r="D17" s="51"/>
      <c r="E17" s="44"/>
      <c r="F17" s="49"/>
      <c r="H17" s="98">
        <f>+F16-H16</f>
        <v>-10470.292500000447</v>
      </c>
    </row>
    <row r="18" spans="1:6" ht="21">
      <c r="A18" s="41"/>
      <c r="B18" s="41"/>
      <c r="C18" s="41"/>
      <c r="D18" s="44"/>
      <c r="E18" s="44"/>
      <c r="F18" s="44"/>
    </row>
    <row r="19" spans="1:6" ht="21">
      <c r="A19" s="41"/>
      <c r="B19" s="53" t="s">
        <v>185</v>
      </c>
      <c r="C19" s="54"/>
      <c r="D19" s="44"/>
      <c r="E19" s="44"/>
      <c r="F19" s="44"/>
    </row>
    <row r="20" spans="1:6" ht="21">
      <c r="A20" s="41"/>
      <c r="B20" s="41"/>
      <c r="C20" s="56" t="s">
        <v>113</v>
      </c>
      <c r="D20" s="44"/>
      <c r="E20" s="44"/>
      <c r="F20" s="44">
        <v>1085156.27</v>
      </c>
    </row>
    <row r="21" spans="1:6" ht="21">
      <c r="A21" s="41"/>
      <c r="B21" s="41"/>
      <c r="C21" s="56" t="s">
        <v>112</v>
      </c>
      <c r="D21" s="41"/>
      <c r="E21" s="44"/>
      <c r="F21" s="99">
        <v>0</v>
      </c>
    </row>
    <row r="22" spans="1:6" ht="21">
      <c r="A22" s="41"/>
      <c r="B22" s="41"/>
      <c r="C22" s="56" t="s">
        <v>114</v>
      </c>
      <c r="D22" s="41"/>
      <c r="E22" s="44"/>
      <c r="F22" s="99">
        <v>0</v>
      </c>
    </row>
    <row r="23" spans="1:6" ht="21">
      <c r="A23" s="41"/>
      <c r="B23" s="41"/>
      <c r="C23" s="56" t="s">
        <v>115</v>
      </c>
      <c r="D23" s="41"/>
      <c r="E23" s="44"/>
      <c r="F23" s="99">
        <v>0</v>
      </c>
    </row>
    <row r="24" spans="1:6" ht="21">
      <c r="A24" s="41"/>
      <c r="B24" s="41"/>
      <c r="C24" s="56" t="s">
        <v>116</v>
      </c>
      <c r="D24" s="41"/>
      <c r="E24" s="44"/>
      <c r="F24" s="99">
        <v>0</v>
      </c>
    </row>
    <row r="25" spans="1:6" ht="21">
      <c r="A25" s="41"/>
      <c r="B25" s="41"/>
      <c r="C25" s="56" t="s">
        <v>117</v>
      </c>
      <c r="D25" s="44"/>
      <c r="E25" s="44"/>
      <c r="F25" s="44">
        <f>+F16-F20-F21-F22-F23-F24</f>
        <v>16439641.247499999</v>
      </c>
    </row>
    <row r="26" spans="1:6" ht="21.75" thickBot="1">
      <c r="A26" s="41"/>
      <c r="B26" s="41"/>
      <c r="C26" s="41"/>
      <c r="D26" s="44"/>
      <c r="E26" s="55" t="s">
        <v>96</v>
      </c>
      <c r="F26" s="52">
        <f>F16</f>
        <v>17524797.5175</v>
      </c>
    </row>
    <row r="27" spans="1:6" ht="21.75" thickTop="1">
      <c r="A27" s="41"/>
      <c r="B27" s="41"/>
      <c r="C27" s="41"/>
      <c r="D27" s="41"/>
      <c r="E27" s="44"/>
      <c r="F27" s="49"/>
    </row>
    <row r="28" spans="1:6" ht="21">
      <c r="A28" s="41"/>
      <c r="B28" s="41"/>
      <c r="C28" s="41"/>
      <c r="D28" s="41"/>
      <c r="E28" s="41"/>
      <c r="F28" s="49"/>
    </row>
    <row r="30" ht="21">
      <c r="A30" s="36" t="s">
        <v>191</v>
      </c>
    </row>
    <row r="31" ht="21">
      <c r="A31" s="58" t="s">
        <v>119</v>
      </c>
    </row>
  </sheetData>
  <sheetProtection/>
  <mergeCells count="4">
    <mergeCell ref="A1:F1"/>
    <mergeCell ref="A2:F2"/>
    <mergeCell ref="A3:F3"/>
    <mergeCell ref="B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69"/>
  <sheetViews>
    <sheetView tabSelected="1" view="pageBreakPreview" zoomScale="60" zoomScalePageLayoutView="0" workbookViewId="0" topLeftCell="A31">
      <selection activeCell="Q75" sqref="Q75"/>
    </sheetView>
  </sheetViews>
  <sheetFormatPr defaultColWidth="9.140625" defaultRowHeight="15"/>
  <cols>
    <col min="1" max="1" width="32.8515625" style="1" bestFit="1" customWidth="1"/>
    <col min="2" max="2" width="16.57421875" style="1" customWidth="1"/>
    <col min="3" max="3" width="15.57421875" style="1" customWidth="1"/>
    <col min="4" max="13" width="12.57421875" style="1" customWidth="1"/>
    <col min="14" max="15" width="13.00390625" style="1" customWidth="1"/>
    <col min="16" max="16384" width="9.00390625" style="1" customWidth="1"/>
  </cols>
  <sheetData>
    <row r="1" spans="1:15" ht="19.5">
      <c r="A1" s="133" t="str">
        <f>+งบแสดงฐานะการเงิน!A1</f>
        <v>เทศบาลตำบลบางกระบือ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9.5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9.5">
      <c r="A3" s="133" t="e">
        <f>+#REF!</f>
        <v>#REF!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5" spans="1:15" ht="19.5">
      <c r="A5" s="132" t="s">
        <v>58</v>
      </c>
      <c r="B5" s="132" t="s">
        <v>55</v>
      </c>
      <c r="C5" s="132" t="s">
        <v>96</v>
      </c>
      <c r="D5" s="132" t="s">
        <v>99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s="63" customFormat="1" ht="97.5">
      <c r="A6" s="132"/>
      <c r="B6" s="132"/>
      <c r="C6" s="132"/>
      <c r="D6" s="59" t="s">
        <v>123</v>
      </c>
      <c r="E6" s="59" t="s">
        <v>124</v>
      </c>
      <c r="F6" s="60" t="s">
        <v>125</v>
      </c>
      <c r="G6" s="59" t="s">
        <v>133</v>
      </c>
      <c r="H6" s="59" t="s">
        <v>126</v>
      </c>
      <c r="I6" s="59" t="s">
        <v>127</v>
      </c>
      <c r="J6" s="59" t="s">
        <v>128</v>
      </c>
      <c r="K6" s="59" t="s">
        <v>129</v>
      </c>
      <c r="L6" s="59" t="s">
        <v>130</v>
      </c>
      <c r="M6" s="59" t="s">
        <v>131</v>
      </c>
      <c r="N6" s="59" t="s">
        <v>132</v>
      </c>
      <c r="O6" s="61" t="s">
        <v>72</v>
      </c>
    </row>
    <row r="7" spans="1:15" s="63" customFormat="1" ht="19.5">
      <c r="A7" s="71" t="s">
        <v>60</v>
      </c>
      <c r="B7" s="74"/>
      <c r="C7" s="77"/>
      <c r="D7" s="76"/>
      <c r="E7" s="76"/>
      <c r="F7" s="75"/>
      <c r="G7" s="76"/>
      <c r="H7" s="76"/>
      <c r="I7" s="76"/>
      <c r="J7" s="76"/>
      <c r="K7" s="76"/>
      <c r="L7" s="76"/>
      <c r="M7" s="76"/>
      <c r="N7" s="76"/>
      <c r="O7" s="76"/>
    </row>
    <row r="8" spans="1:15" s="63" customFormat="1" ht="19.5">
      <c r="A8" s="70" t="s">
        <v>72</v>
      </c>
      <c r="B8" s="93">
        <v>496639</v>
      </c>
      <c r="C8" s="68">
        <f aca="true" t="shared" si="0" ref="C8:C17">SUM(D8:O8)</f>
        <v>3680607.79</v>
      </c>
      <c r="D8" s="79">
        <v>0</v>
      </c>
      <c r="E8" s="79">
        <v>0</v>
      </c>
      <c r="F8" s="78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103">
        <f>342907.79+2974500+363200</f>
        <v>3680607.79</v>
      </c>
    </row>
    <row r="9" spans="1:15" s="105" customFormat="1" ht="19.5" hidden="1">
      <c r="A9" s="70" t="s">
        <v>196</v>
      </c>
      <c r="B9" s="93">
        <v>0</v>
      </c>
      <c r="C9" s="68">
        <v>0</v>
      </c>
      <c r="D9" s="79">
        <v>0</v>
      </c>
      <c r="E9" s="79">
        <v>0</v>
      </c>
      <c r="F9" s="78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103">
        <v>0</v>
      </c>
    </row>
    <row r="10" spans="1:15" s="105" customFormat="1" ht="19.5" hidden="1">
      <c r="A10" s="70" t="s">
        <v>197</v>
      </c>
      <c r="B10" s="93">
        <v>0</v>
      </c>
      <c r="C10" s="68">
        <v>0</v>
      </c>
      <c r="D10" s="79">
        <v>0</v>
      </c>
      <c r="E10" s="79">
        <v>0</v>
      </c>
      <c r="F10" s="78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103">
        <v>0</v>
      </c>
    </row>
    <row r="11" spans="1:15" s="63" customFormat="1" ht="19.5">
      <c r="A11" s="64" t="s">
        <v>120</v>
      </c>
      <c r="B11" s="81">
        <v>2624640</v>
      </c>
      <c r="C11" s="68">
        <f t="shared" si="0"/>
        <v>2624640</v>
      </c>
      <c r="D11" s="68">
        <v>2624640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79">
        <v>0</v>
      </c>
      <c r="M11" s="68">
        <v>0</v>
      </c>
      <c r="N11" s="79">
        <v>0</v>
      </c>
      <c r="O11" s="68">
        <v>0</v>
      </c>
    </row>
    <row r="12" spans="1:15" s="63" customFormat="1" ht="19.5">
      <c r="A12" s="64" t="s">
        <v>121</v>
      </c>
      <c r="B12" s="81">
        <v>3685100</v>
      </c>
      <c r="C12" s="68">
        <f t="shared" si="0"/>
        <v>3395142.93</v>
      </c>
      <c r="D12" s="68">
        <v>2722362.93</v>
      </c>
      <c r="E12" s="68">
        <v>0</v>
      </c>
      <c r="F12" s="68">
        <v>0</v>
      </c>
      <c r="G12" s="68">
        <v>283140</v>
      </c>
      <c r="H12" s="68">
        <v>0</v>
      </c>
      <c r="I12" s="68">
        <v>389640</v>
      </c>
      <c r="J12" s="68">
        <v>0</v>
      </c>
      <c r="K12" s="68">
        <v>0</v>
      </c>
      <c r="L12" s="79">
        <v>0</v>
      </c>
      <c r="M12" s="68">
        <v>0</v>
      </c>
      <c r="N12" s="79">
        <v>0</v>
      </c>
      <c r="O12" s="68">
        <v>0</v>
      </c>
    </row>
    <row r="13" spans="1:15" s="63" customFormat="1" ht="19.5">
      <c r="A13" s="65" t="s">
        <v>69</v>
      </c>
      <c r="B13" s="69">
        <v>260500</v>
      </c>
      <c r="C13" s="68">
        <f t="shared" si="0"/>
        <v>190660</v>
      </c>
      <c r="D13" s="68">
        <v>179560</v>
      </c>
      <c r="E13" s="68">
        <v>0</v>
      </c>
      <c r="F13" s="68">
        <v>0</v>
      </c>
      <c r="G13" s="68">
        <v>0</v>
      </c>
      <c r="H13" s="68">
        <v>0</v>
      </c>
      <c r="I13" s="68">
        <v>11100</v>
      </c>
      <c r="J13" s="68">
        <v>0</v>
      </c>
      <c r="K13" s="68">
        <v>0</v>
      </c>
      <c r="L13" s="79">
        <v>0</v>
      </c>
      <c r="M13" s="68">
        <v>0</v>
      </c>
      <c r="N13" s="79">
        <v>0</v>
      </c>
      <c r="O13" s="68">
        <v>0</v>
      </c>
    </row>
    <row r="14" spans="1:15" s="63" customFormat="1" ht="19.5">
      <c r="A14" s="65" t="s">
        <v>70</v>
      </c>
      <c r="B14" s="69">
        <v>2812560</v>
      </c>
      <c r="C14" s="68">
        <f t="shared" si="0"/>
        <v>1421113.56</v>
      </c>
      <c r="D14" s="68">
        <v>341863.56</v>
      </c>
      <c r="E14" s="68">
        <v>34900</v>
      </c>
      <c r="F14" s="68">
        <v>45600</v>
      </c>
      <c r="G14" s="68">
        <v>50710</v>
      </c>
      <c r="H14" s="68">
        <v>19000</v>
      </c>
      <c r="I14" s="68">
        <v>189980</v>
      </c>
      <c r="J14" s="68">
        <v>276710</v>
      </c>
      <c r="K14" s="68">
        <v>365750</v>
      </c>
      <c r="L14" s="79">
        <v>0</v>
      </c>
      <c r="M14" s="68">
        <v>96600</v>
      </c>
      <c r="N14" s="79">
        <v>0</v>
      </c>
      <c r="O14" s="68">
        <v>0</v>
      </c>
    </row>
    <row r="15" spans="1:15" s="63" customFormat="1" ht="19.5">
      <c r="A15" s="65" t="s">
        <v>71</v>
      </c>
      <c r="B15" s="69">
        <v>781400</v>
      </c>
      <c r="C15" s="68">
        <f t="shared" si="0"/>
        <v>452233</v>
      </c>
      <c r="D15" s="68">
        <v>235380</v>
      </c>
      <c r="E15" s="68">
        <v>39000</v>
      </c>
      <c r="F15" s="68">
        <v>47400</v>
      </c>
      <c r="G15" s="68">
        <v>0</v>
      </c>
      <c r="H15" s="68">
        <v>0</v>
      </c>
      <c r="I15" s="68">
        <v>130453</v>
      </c>
      <c r="J15" s="68">
        <v>0</v>
      </c>
      <c r="K15" s="68">
        <v>0</v>
      </c>
      <c r="L15" s="79">
        <v>0</v>
      </c>
      <c r="M15" s="68">
        <v>0</v>
      </c>
      <c r="N15" s="79">
        <v>0</v>
      </c>
      <c r="O15" s="68">
        <v>0</v>
      </c>
    </row>
    <row r="16" spans="1:15" s="63" customFormat="1" ht="19.5">
      <c r="A16" s="65" t="s">
        <v>122</v>
      </c>
      <c r="B16" s="69">
        <v>427300</v>
      </c>
      <c r="C16" s="68">
        <f t="shared" si="0"/>
        <v>406713.02</v>
      </c>
      <c r="D16" s="68">
        <v>406713.02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79">
        <v>0</v>
      </c>
      <c r="M16" s="68">
        <v>0</v>
      </c>
      <c r="N16" s="79">
        <v>0</v>
      </c>
      <c r="O16" s="68">
        <v>0</v>
      </c>
    </row>
    <row r="17" spans="1:15" s="63" customFormat="1" ht="19.5">
      <c r="A17" s="65" t="s">
        <v>134</v>
      </c>
      <c r="B17" s="69">
        <v>289500</v>
      </c>
      <c r="C17" s="68">
        <f t="shared" si="0"/>
        <v>356510</v>
      </c>
      <c r="D17" s="69">
        <v>113600</v>
      </c>
      <c r="E17" s="69">
        <v>54510</v>
      </c>
      <c r="F17" s="69">
        <v>100000</v>
      </c>
      <c r="G17" s="69">
        <v>0</v>
      </c>
      <c r="H17" s="69">
        <v>0</v>
      </c>
      <c r="I17" s="69">
        <v>88400</v>
      </c>
      <c r="J17" s="69">
        <v>0</v>
      </c>
      <c r="K17" s="69">
        <v>0</v>
      </c>
      <c r="L17" s="79">
        <v>0</v>
      </c>
      <c r="M17" s="68">
        <v>0</v>
      </c>
      <c r="N17" s="79">
        <v>0</v>
      </c>
      <c r="O17" s="68">
        <v>0</v>
      </c>
    </row>
    <row r="18" spans="1:15" s="63" customFormat="1" ht="19.5">
      <c r="A18" s="65" t="s">
        <v>135</v>
      </c>
      <c r="B18" s="69">
        <v>3327000</v>
      </c>
      <c r="C18" s="68">
        <f>SUM(D18:O18)</f>
        <v>6923900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f>1089900+3537000</f>
        <v>4626900</v>
      </c>
      <c r="J18" s="69">
        <v>0</v>
      </c>
      <c r="K18" s="69">
        <v>0</v>
      </c>
      <c r="L18" s="79">
        <v>0</v>
      </c>
      <c r="M18" s="68">
        <f>1900000+397000</f>
        <v>2297000</v>
      </c>
      <c r="N18" s="79">
        <v>0</v>
      </c>
      <c r="O18" s="68">
        <v>0</v>
      </c>
    </row>
    <row r="19" spans="1:15" s="63" customFormat="1" ht="19.5">
      <c r="A19" s="65" t="s">
        <v>54</v>
      </c>
      <c r="B19" s="69">
        <v>295000</v>
      </c>
      <c r="C19" s="68">
        <f>SUM(D19:O19)</f>
        <v>254854</v>
      </c>
      <c r="D19" s="69">
        <v>30000</v>
      </c>
      <c r="E19" s="69">
        <v>0</v>
      </c>
      <c r="F19" s="69">
        <v>104000</v>
      </c>
      <c r="G19" s="69">
        <v>40854</v>
      </c>
      <c r="H19" s="69">
        <v>0</v>
      </c>
      <c r="I19" s="69">
        <v>0</v>
      </c>
      <c r="J19" s="69">
        <v>30000</v>
      </c>
      <c r="K19" s="69">
        <v>50000</v>
      </c>
      <c r="L19" s="79">
        <v>0</v>
      </c>
      <c r="M19" s="68">
        <v>0</v>
      </c>
      <c r="N19" s="79">
        <v>0</v>
      </c>
      <c r="O19" s="68">
        <v>0</v>
      </c>
    </row>
    <row r="20" spans="1:15" s="63" customFormat="1" ht="19.5" hidden="1">
      <c r="A20" s="65" t="s">
        <v>154</v>
      </c>
      <c r="B20" s="69">
        <v>0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79">
        <v>0</v>
      </c>
      <c r="M20" s="68">
        <v>0</v>
      </c>
      <c r="N20" s="79">
        <v>0</v>
      </c>
      <c r="O20" s="68">
        <v>0</v>
      </c>
    </row>
    <row r="21" spans="1:15" s="105" customFormat="1" ht="19.5" hidden="1">
      <c r="A21" s="65" t="s">
        <v>68</v>
      </c>
      <c r="B21" s="69">
        <v>0</v>
      </c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79">
        <v>0</v>
      </c>
      <c r="M21" s="68">
        <v>0</v>
      </c>
      <c r="N21" s="79">
        <v>0</v>
      </c>
      <c r="O21" s="68">
        <v>0</v>
      </c>
    </row>
    <row r="22" spans="1:15" s="63" customFormat="1" ht="20.25" thickBot="1">
      <c r="A22" s="62" t="s">
        <v>136</v>
      </c>
      <c r="B22" s="84">
        <f aca="true" t="shared" si="1" ref="B22:O22">SUM(B8:B21)</f>
        <v>14999639</v>
      </c>
      <c r="C22" s="85">
        <f t="shared" si="1"/>
        <v>19706374.3</v>
      </c>
      <c r="D22" s="86">
        <f t="shared" si="1"/>
        <v>6654119.51</v>
      </c>
      <c r="E22" s="86">
        <f t="shared" si="1"/>
        <v>128410</v>
      </c>
      <c r="F22" s="87">
        <f t="shared" si="1"/>
        <v>297000</v>
      </c>
      <c r="G22" s="86">
        <f t="shared" si="1"/>
        <v>374704</v>
      </c>
      <c r="H22" s="86">
        <f t="shared" si="1"/>
        <v>19000</v>
      </c>
      <c r="I22" s="86">
        <f t="shared" si="1"/>
        <v>5436473</v>
      </c>
      <c r="J22" s="86">
        <f t="shared" si="1"/>
        <v>306710</v>
      </c>
      <c r="K22" s="86">
        <f t="shared" si="1"/>
        <v>415750</v>
      </c>
      <c r="L22" s="86">
        <f t="shared" si="1"/>
        <v>0</v>
      </c>
      <c r="M22" s="86">
        <f t="shared" si="1"/>
        <v>2393600</v>
      </c>
      <c r="N22" s="86">
        <f t="shared" si="1"/>
        <v>0</v>
      </c>
      <c r="O22" s="86">
        <f t="shared" si="1"/>
        <v>3680607.79</v>
      </c>
    </row>
    <row r="23" spans="1:15" s="63" customFormat="1" ht="20.25" thickTop="1">
      <c r="A23" s="72" t="s">
        <v>59</v>
      </c>
      <c r="B23" s="82"/>
      <c r="C23" s="80"/>
      <c r="D23" s="83"/>
      <c r="E23" s="83"/>
      <c r="F23" s="80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9.5">
      <c r="A24" s="64" t="s">
        <v>137</v>
      </c>
      <c r="B24" s="81">
        <v>55000</v>
      </c>
      <c r="C24" s="68">
        <v>63275.27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19.5">
      <c r="A25" s="64" t="s">
        <v>138</v>
      </c>
      <c r="B25" s="81">
        <v>55500</v>
      </c>
      <c r="C25" s="68">
        <v>135736.4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9.5">
      <c r="A26" s="65" t="s">
        <v>139</v>
      </c>
      <c r="B26" s="69">
        <v>150000</v>
      </c>
      <c r="C26" s="68">
        <v>199790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9.5">
      <c r="A27" s="65" t="s">
        <v>142</v>
      </c>
      <c r="B27" s="69">
        <v>139000</v>
      </c>
      <c r="C27" s="68">
        <v>224516.6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9.5">
      <c r="A28" s="65" t="s">
        <v>140</v>
      </c>
      <c r="B28" s="69">
        <v>23000</v>
      </c>
      <c r="C28" s="68">
        <v>109000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9.5" hidden="1">
      <c r="A29" s="65" t="s">
        <v>141</v>
      </c>
      <c r="B29" s="69">
        <v>0</v>
      </c>
      <c r="C29" s="68"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9.5">
      <c r="A30" s="65" t="s">
        <v>74</v>
      </c>
      <c r="B30" s="69">
        <f>11682000-40000</f>
        <v>11642000</v>
      </c>
      <c r="C30" s="68">
        <v>12678601.4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9.5">
      <c r="A31" s="65" t="s">
        <v>75</v>
      </c>
      <c r="B31" s="69">
        <v>2935500</v>
      </c>
      <c r="C31" s="68">
        <f>3036550+3542969</f>
        <v>6579519</v>
      </c>
      <c r="D31" s="69"/>
      <c r="E31" s="69"/>
      <c r="F31" s="69"/>
      <c r="G31" s="69"/>
      <c r="H31" s="69"/>
      <c r="I31" s="69"/>
      <c r="J31" s="69"/>
      <c r="K31" s="69"/>
      <c r="L31" s="69"/>
      <c r="M31" s="68"/>
      <c r="N31" s="68"/>
      <c r="O31" s="68"/>
    </row>
    <row r="32" spans="1:15" ht="19.5">
      <c r="A32" s="65" t="s">
        <v>143</v>
      </c>
      <c r="B32" s="69">
        <v>0</v>
      </c>
      <c r="C32" s="68">
        <v>3537000</v>
      </c>
      <c r="D32" s="69"/>
      <c r="E32" s="69"/>
      <c r="F32" s="69"/>
      <c r="G32" s="69"/>
      <c r="H32" s="69"/>
      <c r="I32" s="69"/>
      <c r="J32" s="69"/>
      <c r="K32" s="69"/>
      <c r="L32" s="69"/>
      <c r="M32" s="68"/>
      <c r="N32" s="68"/>
      <c r="O32" s="68"/>
    </row>
    <row r="33" spans="1:15" ht="21.75" thickBot="1">
      <c r="A33" s="66" t="s">
        <v>65</v>
      </c>
      <c r="B33" s="89">
        <f aca="true" t="shared" si="2" ref="B33:O33">SUM(B24:B32)</f>
        <v>15000000</v>
      </c>
      <c r="C33" s="88">
        <f t="shared" si="2"/>
        <v>23527438.67</v>
      </c>
      <c r="D33" s="88">
        <f t="shared" si="2"/>
        <v>0</v>
      </c>
      <c r="E33" s="88">
        <f t="shared" si="2"/>
        <v>0</v>
      </c>
      <c r="F33" s="88">
        <f t="shared" si="2"/>
        <v>0</v>
      </c>
      <c r="G33" s="88">
        <f t="shared" si="2"/>
        <v>0</v>
      </c>
      <c r="H33" s="88">
        <f t="shared" si="2"/>
        <v>0</v>
      </c>
      <c r="I33" s="88">
        <f t="shared" si="2"/>
        <v>0</v>
      </c>
      <c r="J33" s="88">
        <f t="shared" si="2"/>
        <v>0</v>
      </c>
      <c r="K33" s="88">
        <f t="shared" si="2"/>
        <v>0</v>
      </c>
      <c r="L33" s="88">
        <f t="shared" si="2"/>
        <v>0</v>
      </c>
      <c r="M33" s="88">
        <f t="shared" si="2"/>
        <v>0</v>
      </c>
      <c r="N33" s="88">
        <f t="shared" si="2"/>
        <v>0</v>
      </c>
      <c r="O33" s="88">
        <f t="shared" si="2"/>
        <v>0</v>
      </c>
    </row>
    <row r="34" spans="1:3" ht="21" thickBot="1" thickTop="1">
      <c r="A34" s="73" t="s">
        <v>144</v>
      </c>
      <c r="C34" s="92">
        <f>+C33-C22</f>
        <v>3821064.370000001</v>
      </c>
    </row>
    <row r="35" ht="20.25" thickTop="1"/>
    <row r="38" ht="19.5">
      <c r="A38" s="67" t="s">
        <v>145</v>
      </c>
    </row>
    <row r="40" spans="1:14" s="7" customFormat="1" ht="21.75" thickBot="1">
      <c r="A40" s="7" t="s">
        <v>146</v>
      </c>
      <c r="B40" s="7" t="s">
        <v>57</v>
      </c>
      <c r="C40" s="107">
        <f>+C17</f>
        <v>356510</v>
      </c>
      <c r="D40" s="7" t="s">
        <v>147</v>
      </c>
      <c r="E40" s="7" t="s">
        <v>148</v>
      </c>
      <c r="H40" s="7" t="s">
        <v>151</v>
      </c>
      <c r="K40" s="99"/>
      <c r="L40" s="107">
        <f>+C18</f>
        <v>6923900</v>
      </c>
      <c r="M40" s="7" t="s">
        <v>147</v>
      </c>
      <c r="N40" s="7" t="s">
        <v>148</v>
      </c>
    </row>
    <row r="41" s="7" customFormat="1" ht="21.75" thickTop="1"/>
    <row r="42" spans="2:14" s="7" customFormat="1" ht="21.75" thickBot="1">
      <c r="B42" s="108" t="s">
        <v>149</v>
      </c>
      <c r="E42" s="107">
        <v>202000</v>
      </c>
      <c r="F42" s="7" t="s">
        <v>147</v>
      </c>
      <c r="J42" s="109" t="s">
        <v>149</v>
      </c>
      <c r="M42" s="107">
        <v>389900</v>
      </c>
      <c r="N42" s="7" t="s">
        <v>147</v>
      </c>
    </row>
    <row r="43" spans="2:14" s="7" customFormat="1" ht="22.5" thickBot="1" thickTop="1">
      <c r="B43" s="110" t="s">
        <v>150</v>
      </c>
      <c r="E43" s="102">
        <v>154510</v>
      </c>
      <c r="F43" s="7" t="s">
        <v>147</v>
      </c>
      <c r="J43" s="7" t="s">
        <v>259</v>
      </c>
      <c r="M43" s="102">
        <f>2600000+229000+168000+2900000+637000</f>
        <v>6534000</v>
      </c>
      <c r="N43" s="7" t="s">
        <v>147</v>
      </c>
    </row>
    <row r="44" s="7" customFormat="1" ht="21.75" thickTop="1"/>
    <row r="45" spans="1:14" s="7" customFormat="1" ht="21">
      <c r="A45" s="7" t="s">
        <v>206</v>
      </c>
      <c r="B45" s="34" t="s">
        <v>201</v>
      </c>
      <c r="C45" s="34" t="s">
        <v>200</v>
      </c>
      <c r="D45" s="111">
        <v>46100</v>
      </c>
      <c r="E45" s="34" t="s">
        <v>147</v>
      </c>
      <c r="H45" s="7" t="s">
        <v>217</v>
      </c>
      <c r="K45" s="34" t="s">
        <v>218</v>
      </c>
      <c r="L45" s="34" t="s">
        <v>200</v>
      </c>
      <c r="M45" s="111">
        <v>67700</v>
      </c>
      <c r="N45" s="34" t="s">
        <v>147</v>
      </c>
    </row>
    <row r="46" spans="1:14" s="7" customFormat="1" ht="21">
      <c r="A46" s="7" t="s">
        <v>202</v>
      </c>
      <c r="B46" s="34" t="s">
        <v>203</v>
      </c>
      <c r="C46" s="34" t="s">
        <v>200</v>
      </c>
      <c r="D46" s="111">
        <v>42300</v>
      </c>
      <c r="E46" s="34" t="s">
        <v>147</v>
      </c>
      <c r="H46" s="7" t="s">
        <v>219</v>
      </c>
      <c r="K46" s="34" t="s">
        <v>220</v>
      </c>
      <c r="L46" s="34" t="s">
        <v>200</v>
      </c>
      <c r="M46" s="111">
        <v>85000</v>
      </c>
      <c r="N46" s="34" t="s">
        <v>147</v>
      </c>
    </row>
    <row r="47" spans="1:14" s="7" customFormat="1" ht="21">
      <c r="A47" s="7" t="s">
        <v>204</v>
      </c>
      <c r="B47" s="34" t="s">
        <v>205</v>
      </c>
      <c r="C47" s="34" t="s">
        <v>200</v>
      </c>
      <c r="D47" s="111">
        <v>10000</v>
      </c>
      <c r="E47" s="34" t="s">
        <v>147</v>
      </c>
      <c r="H47" s="7" t="s">
        <v>221</v>
      </c>
      <c r="K47" s="34" t="s">
        <v>222</v>
      </c>
      <c r="L47" s="34" t="s">
        <v>200</v>
      </c>
      <c r="M47" s="111">
        <v>60000</v>
      </c>
      <c r="N47" s="34" t="s">
        <v>147</v>
      </c>
    </row>
    <row r="48" spans="1:14" s="7" customFormat="1" ht="21">
      <c r="A48" s="7" t="s">
        <v>207</v>
      </c>
      <c r="B48" s="34" t="s">
        <v>208</v>
      </c>
      <c r="C48" s="34" t="s">
        <v>200</v>
      </c>
      <c r="D48" s="111">
        <v>39500</v>
      </c>
      <c r="E48" s="34" t="s">
        <v>147</v>
      </c>
      <c r="H48" s="7" t="s">
        <v>223</v>
      </c>
      <c r="K48" s="34" t="s">
        <v>224</v>
      </c>
      <c r="L48" s="34" t="s">
        <v>200</v>
      </c>
      <c r="M48" s="111">
        <v>50000</v>
      </c>
      <c r="N48" s="34" t="s">
        <v>147</v>
      </c>
    </row>
    <row r="49" spans="1:14" s="7" customFormat="1" ht="21">
      <c r="A49" s="7" t="s">
        <v>209</v>
      </c>
      <c r="B49" s="34" t="s">
        <v>210</v>
      </c>
      <c r="C49" s="34" t="s">
        <v>200</v>
      </c>
      <c r="D49" s="111">
        <v>5400</v>
      </c>
      <c r="E49" s="34" t="s">
        <v>147</v>
      </c>
      <c r="H49" s="7" t="s">
        <v>225</v>
      </c>
      <c r="K49" s="34" t="s">
        <v>226</v>
      </c>
      <c r="L49" s="34" t="s">
        <v>200</v>
      </c>
      <c r="M49" s="111">
        <v>56900</v>
      </c>
      <c r="N49" s="34" t="s">
        <v>147</v>
      </c>
    </row>
    <row r="50" spans="1:14" s="7" customFormat="1" ht="21">
      <c r="A50" s="7" t="s">
        <v>211</v>
      </c>
      <c r="B50" s="34" t="s">
        <v>212</v>
      </c>
      <c r="C50" s="34" t="s">
        <v>200</v>
      </c>
      <c r="D50" s="111">
        <v>700</v>
      </c>
      <c r="E50" s="34" t="s">
        <v>147</v>
      </c>
      <c r="H50" s="7" t="s">
        <v>227</v>
      </c>
      <c r="K50" s="34" t="s">
        <v>228</v>
      </c>
      <c r="L50" s="34" t="s">
        <v>200</v>
      </c>
      <c r="M50" s="111">
        <v>50000</v>
      </c>
      <c r="N50" s="34" t="s">
        <v>147</v>
      </c>
    </row>
    <row r="51" spans="1:14" s="7" customFormat="1" ht="21">
      <c r="A51" s="7" t="s">
        <v>213</v>
      </c>
      <c r="B51" s="34" t="s">
        <v>214</v>
      </c>
      <c r="C51" s="34" t="s">
        <v>200</v>
      </c>
      <c r="D51" s="111">
        <v>38000</v>
      </c>
      <c r="E51" s="34" t="s">
        <v>147</v>
      </c>
      <c r="H51" s="7" t="s">
        <v>229</v>
      </c>
      <c r="K51" s="34" t="s">
        <v>230</v>
      </c>
      <c r="L51" s="34" t="s">
        <v>200</v>
      </c>
      <c r="M51" s="111">
        <v>20300</v>
      </c>
      <c r="N51" s="34" t="s">
        <v>147</v>
      </c>
    </row>
    <row r="52" spans="1:14" s="7" customFormat="1" ht="21.75" thickBot="1">
      <c r="A52" s="7" t="s">
        <v>215</v>
      </c>
      <c r="B52" s="34" t="s">
        <v>216</v>
      </c>
      <c r="C52" s="34" t="s">
        <v>200</v>
      </c>
      <c r="D52" s="111">
        <v>20000</v>
      </c>
      <c r="E52" s="34" t="s">
        <v>147</v>
      </c>
      <c r="K52" s="34"/>
      <c r="L52" s="34"/>
      <c r="M52" s="112">
        <f>SUM(M45:M51)</f>
        <v>389900</v>
      </c>
      <c r="N52" s="34" t="s">
        <v>147</v>
      </c>
    </row>
    <row r="53" spans="1:5" s="7" customFormat="1" ht="21.75" thickTop="1">
      <c r="A53" s="7" t="s">
        <v>250</v>
      </c>
      <c r="B53" s="34" t="s">
        <v>251</v>
      </c>
      <c r="C53" s="34" t="s">
        <v>200</v>
      </c>
      <c r="D53" s="115">
        <v>54510</v>
      </c>
      <c r="E53" s="34" t="s">
        <v>147</v>
      </c>
    </row>
    <row r="54" spans="1:14" s="7" customFormat="1" ht="21">
      <c r="A54" s="7" t="s">
        <v>253</v>
      </c>
      <c r="B54" s="34" t="s">
        <v>252</v>
      </c>
      <c r="C54" s="34" t="s">
        <v>200</v>
      </c>
      <c r="D54" s="111">
        <v>100000</v>
      </c>
      <c r="E54" s="34" t="s">
        <v>147</v>
      </c>
      <c r="H54" s="7" t="s">
        <v>231</v>
      </c>
      <c r="K54" s="34" t="s">
        <v>232</v>
      </c>
      <c r="L54" s="34" t="s">
        <v>200</v>
      </c>
      <c r="M54" s="35">
        <v>87000</v>
      </c>
      <c r="N54" s="34" t="s">
        <v>147</v>
      </c>
    </row>
    <row r="55" spans="2:14" s="7" customFormat="1" ht="21.75" thickBot="1">
      <c r="B55" s="34"/>
      <c r="C55" s="34"/>
      <c r="D55" s="116">
        <f>SUM(D45:D54)</f>
        <v>356510</v>
      </c>
      <c r="E55" s="34" t="s">
        <v>147</v>
      </c>
      <c r="H55" s="7" t="s">
        <v>233</v>
      </c>
      <c r="K55" s="34" t="s">
        <v>237</v>
      </c>
      <c r="L55" s="34" t="s">
        <v>200</v>
      </c>
      <c r="M55" s="35">
        <v>337000</v>
      </c>
      <c r="N55" s="34" t="s">
        <v>147</v>
      </c>
    </row>
    <row r="56" spans="2:14" s="7" customFormat="1" ht="21">
      <c r="B56" s="34"/>
      <c r="C56" s="34"/>
      <c r="D56" s="34"/>
      <c r="E56" s="34"/>
      <c r="H56" s="7" t="s">
        <v>234</v>
      </c>
      <c r="K56" s="34" t="s">
        <v>237</v>
      </c>
      <c r="L56" s="34" t="s">
        <v>200</v>
      </c>
      <c r="M56" s="35">
        <v>181000</v>
      </c>
      <c r="N56" s="34" t="s">
        <v>147</v>
      </c>
    </row>
    <row r="57" spans="2:14" s="7" customFormat="1" ht="21">
      <c r="B57" s="34"/>
      <c r="C57" s="34"/>
      <c r="D57" s="34"/>
      <c r="E57" s="34"/>
      <c r="H57" s="7" t="s">
        <v>235</v>
      </c>
      <c r="K57" s="34" t="s">
        <v>237</v>
      </c>
      <c r="L57" s="34" t="s">
        <v>200</v>
      </c>
      <c r="M57" s="35">
        <v>95000</v>
      </c>
      <c r="N57" s="34" t="s">
        <v>147</v>
      </c>
    </row>
    <row r="58" spans="2:14" s="7" customFormat="1" ht="21">
      <c r="B58" s="34"/>
      <c r="C58" s="34"/>
      <c r="D58" s="34"/>
      <c r="E58" s="34"/>
      <c r="H58" s="7" t="s">
        <v>236</v>
      </c>
      <c r="K58" s="34" t="s">
        <v>237</v>
      </c>
      <c r="L58" s="34" t="s">
        <v>200</v>
      </c>
      <c r="M58" s="35">
        <v>1900000</v>
      </c>
      <c r="N58" s="34" t="s">
        <v>147</v>
      </c>
    </row>
    <row r="59" spans="8:14" s="7" customFormat="1" ht="21">
      <c r="H59" s="7" t="s">
        <v>254</v>
      </c>
      <c r="K59" s="117" t="s">
        <v>255</v>
      </c>
      <c r="L59" s="34" t="s">
        <v>200</v>
      </c>
      <c r="M59" s="104">
        <v>229000</v>
      </c>
      <c r="N59" s="34" t="s">
        <v>147</v>
      </c>
    </row>
    <row r="60" spans="8:14" s="7" customFormat="1" ht="21">
      <c r="H60" s="7" t="s">
        <v>256</v>
      </c>
      <c r="K60" s="7" t="s">
        <v>257</v>
      </c>
      <c r="L60" s="34" t="s">
        <v>200</v>
      </c>
      <c r="M60" s="35">
        <v>168000</v>
      </c>
      <c r="N60" s="34" t="s">
        <v>147</v>
      </c>
    </row>
    <row r="61" spans="8:14" s="7" customFormat="1" ht="21">
      <c r="H61" s="7" t="s">
        <v>258</v>
      </c>
      <c r="K61" s="7" t="s">
        <v>261</v>
      </c>
      <c r="L61" s="34" t="s">
        <v>200</v>
      </c>
      <c r="M61" s="35">
        <v>2900000</v>
      </c>
      <c r="N61" s="34" t="s">
        <v>147</v>
      </c>
    </row>
    <row r="62" spans="8:14" s="7" customFormat="1" ht="21">
      <c r="H62" s="7" t="s">
        <v>260</v>
      </c>
      <c r="K62" s="7" t="s">
        <v>262</v>
      </c>
      <c r="L62" s="34" t="s">
        <v>200</v>
      </c>
      <c r="M62" s="35">
        <v>637000</v>
      </c>
      <c r="N62" s="34" t="s">
        <v>147</v>
      </c>
    </row>
    <row r="63" spans="12:14" s="7" customFormat="1" ht="21.75" thickBot="1">
      <c r="L63" s="34"/>
      <c r="M63" s="118">
        <f>SUM(M54:M62)</f>
        <v>6534000</v>
      </c>
      <c r="N63" s="34" t="s">
        <v>147</v>
      </c>
    </row>
    <row r="64" spans="12:14" s="7" customFormat="1" ht="21">
      <c r="L64" s="34"/>
      <c r="M64" s="35"/>
      <c r="N64" s="34"/>
    </row>
    <row r="65" ht="19.5">
      <c r="H65" s="113" t="s">
        <v>241</v>
      </c>
    </row>
    <row r="66" spans="8:14" ht="21">
      <c r="H66" s="7" t="s">
        <v>239</v>
      </c>
      <c r="K66" s="73" t="s">
        <v>240</v>
      </c>
      <c r="M66" s="101">
        <v>181000</v>
      </c>
      <c r="N66" s="73" t="s">
        <v>147</v>
      </c>
    </row>
    <row r="67" spans="8:14" ht="19.5">
      <c r="H67" s="1" t="s">
        <v>242</v>
      </c>
      <c r="K67" s="73" t="s">
        <v>243</v>
      </c>
      <c r="M67" s="101">
        <v>590000</v>
      </c>
      <c r="N67" s="73" t="s">
        <v>147</v>
      </c>
    </row>
    <row r="68" spans="8:14" ht="19.5">
      <c r="H68" s="1" t="s">
        <v>244</v>
      </c>
      <c r="K68" s="73" t="s">
        <v>245</v>
      </c>
      <c r="M68" s="101">
        <v>337000</v>
      </c>
      <c r="N68" s="73" t="s">
        <v>147</v>
      </c>
    </row>
    <row r="69" spans="8:14" ht="20.25" thickBot="1">
      <c r="H69" s="1" t="s">
        <v>238</v>
      </c>
      <c r="M69" s="114">
        <f>SUM(M66:M68)</f>
        <v>1108000</v>
      </c>
      <c r="N69" s="73" t="s">
        <v>147</v>
      </c>
    </row>
    <row r="70" ht="20.25" thickTop="1"/>
  </sheetData>
  <sheetProtection/>
  <mergeCells count="7">
    <mergeCell ref="B5:B6"/>
    <mergeCell ref="C5:C6"/>
    <mergeCell ref="A1:O1"/>
    <mergeCell ref="A2:O2"/>
    <mergeCell ref="A3:O3"/>
    <mergeCell ref="A5:A6"/>
    <mergeCell ref="D5:O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m</cp:lastModifiedBy>
  <cp:lastPrinted>2016-05-04T09:30:49Z</cp:lastPrinted>
  <dcterms:created xsi:type="dcterms:W3CDTF">2015-09-06T08:47:00Z</dcterms:created>
  <dcterms:modified xsi:type="dcterms:W3CDTF">2016-05-18T17:03:07Z</dcterms:modified>
  <cp:category/>
  <cp:version/>
  <cp:contentType/>
  <cp:contentStatus/>
</cp:coreProperties>
</file>